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4350" yWindow="195" windowWidth="6570" windowHeight="7740"/>
  </bookViews>
  <sheets>
    <sheet name="Cash Flow Zone" sheetId="4" r:id="rId1"/>
    <sheet name="IPA" sheetId="3" r:id="rId2"/>
    <sheet name="1.1" sheetId="2" r:id="rId3"/>
    <sheet name="Loan Amortization Schedule" sheetId="1" state="hidden" r:id="rId4"/>
  </sheets>
  <definedNames>
    <definedName name="Beg_Bal">'Loan Amortization Schedule'!$C$18:$C$377</definedName>
    <definedName name="Cum_Int">'Loan Amortization Schedule'!$J$18:$J$377</definedName>
    <definedName name="Data">'Loan Amortization Schedule'!$A$18:$J$377</definedName>
    <definedName name="End_Bal">'Loan Amortization Schedule'!$I$18:$I$377</definedName>
    <definedName name="Extra_Pay">'Loan Amortization Schedule'!$E$18:$E$377</definedName>
    <definedName name="Full_Print">'Loan Amortization Schedule'!$A$1:$J$377</definedName>
    <definedName name="Header_Row">ROW('Loan Amortization Schedule'!$17:$17)</definedName>
    <definedName name="Int">'Loan Amortization Schedule'!$H$18:$H$377</definedName>
    <definedName name="Interest_Rate">'Loan Amortization Schedule'!$D$6</definedName>
    <definedName name="Last_Row">IF(Values_Entered,Header_Row+Number_of_Payments,Header_Row)</definedName>
    <definedName name="Loan_Amount">'Loan Amortization Schedule'!$D$5</definedName>
    <definedName name="Loan_Start">'Loan Amortization Schedule'!$D$9</definedName>
    <definedName name="Loan_Years">'Loan Amortization Schedule'!$D$7</definedName>
    <definedName name="Num_Pmt_Per_Year">'Loan Amortization Schedule'!$D$8</definedName>
    <definedName name="Number_of_Payments">MATCH(0.01,End_Bal,-1)+1</definedName>
    <definedName name="Pay_Date">'Loan Amortization Schedule'!$B$18:$B$377</definedName>
    <definedName name="Pay_Num">'Loan Amortization Schedule'!$A$18:$A$377</definedName>
    <definedName name="Payment_Date">DATE(YEAR(Loan_Start),MONTH(Loan_Start)+Payment_Number,DAY(Loan_Start))</definedName>
    <definedName name="Princ">'Loan Amortization Schedule'!$G$18:$G$377</definedName>
    <definedName name="Print_Area_Reset">OFFSET(Full_Print,0,0,Last_Row)</definedName>
    <definedName name="_xlnm.Print_Titles" localSheetId="3">'Loan Amortization Schedule'!$14:$17</definedName>
    <definedName name="Sched_Pay">'Loan Amortization Schedule'!$D$18:$D$377</definedName>
    <definedName name="Scheduled_Extra_Payments">'Loan Amortization Schedule'!$D$10</definedName>
    <definedName name="Scheduled_Interest_Rate">'Loan Amortization Schedule'!$D$6</definedName>
    <definedName name="Scheduled_Monthly_Payment">'Loan Amortization Schedule'!$H$5</definedName>
    <definedName name="Total_Interest">'Loan Amortization Schedule'!$H$9</definedName>
    <definedName name="Total_Pay">'Loan Amortization Schedule'!$F$18:$F$377</definedName>
    <definedName name="Total_Payment">Scheduled_Payment+Extra_Payment</definedName>
    <definedName name="TotalPrice">'Cash Flow Zone'!$D$5</definedName>
    <definedName name="TotalRevenues">'Cash Flow Zone'!$D$11</definedName>
    <definedName name="Values_Entered">IF(Loan_Amount*Interest_Rate*Loan_Years*Loan_Start&gt;0,1,0)</definedName>
  </definedNames>
  <calcPr calcId="144525"/>
</workbook>
</file>

<file path=xl/calcChain.xml><?xml version="1.0" encoding="utf-8"?>
<calcChain xmlns="http://schemas.openxmlformats.org/spreadsheetml/2006/main">
  <c r="D24" i="4" l="1"/>
  <c r="D20" i="4" l="1"/>
  <c r="F8" i="3" s="1"/>
  <c r="E13" i="3" l="1"/>
  <c r="D7" i="1" l="1"/>
  <c r="E19" i="3" l="1"/>
  <c r="D25" i="4"/>
  <c r="D26" i="4" s="1"/>
  <c r="D27" i="4" s="1"/>
  <c r="D29" i="4" s="1"/>
  <c r="D16" i="4"/>
  <c r="H20" i="4"/>
  <c r="H5" i="4"/>
  <c r="D11" i="4"/>
  <c r="D12" i="4" s="1"/>
  <c r="H12" i="4" s="1"/>
  <c r="B14" i="2"/>
  <c r="B18" i="2"/>
  <c r="B16" i="2"/>
  <c r="H16" i="4"/>
  <c r="E37" i="3"/>
  <c r="E34" i="3"/>
  <c r="E26" i="3"/>
  <c r="C3" i="2" s="1"/>
  <c r="D6" i="1"/>
  <c r="C1" i="2"/>
  <c r="C8" i="2"/>
  <c r="F9" i="3"/>
  <c r="F14" i="3"/>
  <c r="C10" i="2" s="1"/>
  <c r="F15" i="3"/>
  <c r="C12" i="2" s="1"/>
  <c r="F16" i="3"/>
  <c r="E16" i="3" s="1"/>
  <c r="F17" i="3"/>
  <c r="E17" i="3" s="1"/>
  <c r="F18" i="3"/>
  <c r="E18" i="3" s="1"/>
  <c r="E20" i="4" l="1"/>
  <c r="D18" i="4"/>
  <c r="H18" i="4" s="1"/>
  <c r="D17" i="4"/>
  <c r="H17" i="4" s="1"/>
  <c r="E16" i="4"/>
  <c r="C14" i="2"/>
  <c r="D5" i="1"/>
  <c r="E38" i="3"/>
  <c r="C18" i="1"/>
  <c r="C6" i="2"/>
  <c r="H5" i="1"/>
  <c r="F26" i="3" s="1"/>
  <c r="C16" i="2"/>
  <c r="C18" i="2"/>
  <c r="D19" i="4"/>
  <c r="H19" i="4" s="1"/>
  <c r="A18" i="1" l="1"/>
  <c r="D18" i="1" s="1"/>
  <c r="E18" i="1" s="1"/>
  <c r="F18" i="1" s="1"/>
  <c r="H6" i="1"/>
  <c r="E39" i="3"/>
  <c r="H39" i="3" s="1"/>
  <c r="C22" i="2" s="1"/>
  <c r="C30" i="2"/>
  <c r="H18" i="1" l="1"/>
  <c r="J18" i="1" s="1"/>
  <c r="B18" i="1"/>
  <c r="A19" i="1"/>
  <c r="G18" i="1" l="1"/>
  <c r="I18" i="1" s="1"/>
  <c r="C19" i="1" s="1"/>
  <c r="B19" i="1"/>
  <c r="D19" i="1"/>
  <c r="A20" i="1"/>
  <c r="E19" i="1" l="1"/>
  <c r="F19" i="1" s="1"/>
  <c r="H19" i="1"/>
  <c r="J19" i="1" s="1"/>
  <c r="B20" i="1"/>
  <c r="D20" i="1"/>
  <c r="A21" i="1"/>
  <c r="G19" i="1" l="1"/>
  <c r="I19" i="1" s="1"/>
  <c r="C20" i="1" s="1"/>
  <c r="E20" i="1" s="1"/>
  <c r="B21" i="1"/>
  <c r="D21" i="1"/>
  <c r="A22" i="1"/>
  <c r="H20" i="1" l="1"/>
  <c r="J20" i="1" s="1"/>
  <c r="B22" i="1"/>
  <c r="D22" i="1"/>
  <c r="A23" i="1"/>
  <c r="F20" i="1"/>
  <c r="G20" i="1" s="1"/>
  <c r="I20" i="1" s="1"/>
  <c r="B23" i="1" l="1"/>
  <c r="D23" i="1"/>
  <c r="A24" i="1"/>
  <c r="C21" i="1"/>
  <c r="A25" i="1" l="1"/>
  <c r="B24" i="1"/>
  <c r="D24" i="1"/>
  <c r="E21" i="1"/>
  <c r="H21" i="1"/>
  <c r="D25" i="1" l="1"/>
  <c r="A26" i="1"/>
  <c r="B25" i="1"/>
  <c r="J21" i="1"/>
  <c r="F21" i="1"/>
  <c r="G21" i="1" s="1"/>
  <c r="I21" i="1" s="1"/>
  <c r="D26" i="1" l="1"/>
  <c r="B26" i="1"/>
  <c r="A27" i="1"/>
  <c r="C22" i="1"/>
  <c r="A28" i="1" l="1"/>
  <c r="D27" i="1"/>
  <c r="B27" i="1"/>
  <c r="E22" i="1"/>
  <c r="H22" i="1"/>
  <c r="D28" i="1" l="1"/>
  <c r="B28" i="1"/>
  <c r="A29" i="1"/>
  <c r="F22" i="1"/>
  <c r="G22" i="1" s="1"/>
  <c r="I22" i="1" s="1"/>
  <c r="J22" i="1"/>
  <c r="B29" i="1" l="1"/>
  <c r="D29" i="1"/>
  <c r="A30" i="1"/>
  <c r="C23" i="1"/>
  <c r="D30" i="1" l="1"/>
  <c r="A31" i="1"/>
  <c r="B30" i="1"/>
  <c r="H23" i="1"/>
  <c r="E23" i="1"/>
  <c r="B31" i="1" l="1"/>
  <c r="A32" i="1"/>
  <c r="D31" i="1"/>
  <c r="J23" i="1"/>
  <c r="F23" i="1"/>
  <c r="G23" i="1" s="1"/>
  <c r="I23" i="1" s="1"/>
  <c r="C24" i="1" s="1"/>
  <c r="B32" i="1" l="1"/>
  <c r="D32" i="1"/>
  <c r="A33" i="1"/>
  <c r="H24" i="1"/>
  <c r="J24" i="1" s="1"/>
  <c r="E24" i="1"/>
  <c r="A34" i="1" l="1"/>
  <c r="D33" i="1"/>
  <c r="B33" i="1"/>
  <c r="F24" i="1"/>
  <c r="G24" i="1" s="1"/>
  <c r="I24" i="1" s="1"/>
  <c r="C25" i="1" s="1"/>
  <c r="D34" i="1" l="1"/>
  <c r="A35" i="1"/>
  <c r="B34" i="1"/>
  <c r="E25" i="1"/>
  <c r="H25" i="1"/>
  <c r="J25" i="1" s="1"/>
  <c r="A36" i="1" l="1"/>
  <c r="D35" i="1"/>
  <c r="B35" i="1"/>
  <c r="F25" i="1"/>
  <c r="G25" i="1" s="1"/>
  <c r="I25" i="1" s="1"/>
  <c r="C26" i="1" s="1"/>
  <c r="B36" i="1" l="1"/>
  <c r="D36" i="1"/>
  <c r="A37" i="1"/>
  <c r="H26" i="1"/>
  <c r="J26" i="1" s="1"/>
  <c r="E26" i="1"/>
  <c r="B37" i="1" l="1"/>
  <c r="A38" i="1"/>
  <c r="D37" i="1"/>
  <c r="F26" i="1"/>
  <c r="G26" i="1" s="1"/>
  <c r="I26" i="1" s="1"/>
  <c r="C27" i="1" s="1"/>
  <c r="B38" i="1" l="1"/>
  <c r="A39" i="1"/>
  <c r="D38" i="1"/>
  <c r="H27" i="1"/>
  <c r="J27" i="1" s="1"/>
  <c r="E27" i="1"/>
  <c r="B39" i="1" l="1"/>
  <c r="A40" i="1"/>
  <c r="D39" i="1"/>
  <c r="F27" i="1"/>
  <c r="G27" i="1" s="1"/>
  <c r="I27" i="1" s="1"/>
  <c r="C28" i="1" s="1"/>
  <c r="D40" i="1" l="1"/>
  <c r="B40" i="1"/>
  <c r="A41" i="1"/>
  <c r="H28" i="1"/>
  <c r="J28" i="1" s="1"/>
  <c r="E28" i="1"/>
  <c r="B41" i="1" l="1"/>
  <c r="A42" i="1"/>
  <c r="D41" i="1"/>
  <c r="F28" i="1"/>
  <c r="G28" i="1" s="1"/>
  <c r="I28" i="1" s="1"/>
  <c r="C29" i="1" s="1"/>
  <c r="D42" i="1" l="1"/>
  <c r="B42" i="1"/>
  <c r="A43" i="1"/>
  <c r="H29" i="1"/>
  <c r="J29" i="1" s="1"/>
  <c r="E29" i="1"/>
  <c r="B43" i="1" l="1"/>
  <c r="A44" i="1"/>
  <c r="D43" i="1"/>
  <c r="F29" i="1"/>
  <c r="G29" i="1" s="1"/>
  <c r="I29" i="1" s="1"/>
  <c r="C30" i="1" s="1"/>
  <c r="D44" i="1" l="1"/>
  <c r="A45" i="1"/>
  <c r="B44" i="1"/>
  <c r="E30" i="1"/>
  <c r="H30" i="1"/>
  <c r="J30" i="1" s="1"/>
  <c r="B45" i="1" l="1"/>
  <c r="A46" i="1"/>
  <c r="D45" i="1"/>
  <c r="F30" i="1"/>
  <c r="G30" i="1" s="1"/>
  <c r="I30" i="1" s="1"/>
  <c r="C31" i="1" s="1"/>
  <c r="B46" i="1" l="1"/>
  <c r="A47" i="1"/>
  <c r="D46" i="1"/>
  <c r="H31" i="1"/>
  <c r="J31" i="1" s="1"/>
  <c r="E31" i="1"/>
  <c r="D47" i="1" l="1"/>
  <c r="A48" i="1"/>
  <c r="B47" i="1"/>
  <c r="F31" i="1"/>
  <c r="G31" i="1" s="1"/>
  <c r="I31" i="1" s="1"/>
  <c r="C32" i="1" s="1"/>
  <c r="D48" i="1" l="1"/>
  <c r="B48" i="1"/>
  <c r="A49" i="1"/>
  <c r="H32" i="1"/>
  <c r="J32" i="1" s="1"/>
  <c r="E32" i="1"/>
  <c r="A50" i="1" l="1"/>
  <c r="B49" i="1"/>
  <c r="D49" i="1"/>
  <c r="F32" i="1"/>
  <c r="G32" i="1" s="1"/>
  <c r="I32" i="1" s="1"/>
  <c r="C33" i="1" s="1"/>
  <c r="D50" i="1" l="1"/>
  <c r="A51" i="1"/>
  <c r="B50" i="1"/>
  <c r="H33" i="1"/>
  <c r="J33" i="1" s="1"/>
  <c r="E33" i="1"/>
  <c r="A52" i="1" l="1"/>
  <c r="D51" i="1"/>
  <c r="B51" i="1"/>
  <c r="F33" i="1"/>
  <c r="G33" i="1" s="1"/>
  <c r="I33" i="1" s="1"/>
  <c r="C34" i="1" s="1"/>
  <c r="D52" i="1" l="1"/>
  <c r="A53" i="1"/>
  <c r="B52" i="1"/>
  <c r="H34" i="1"/>
  <c r="J34" i="1" s="1"/>
  <c r="E34" i="1"/>
  <c r="B53" i="1" l="1"/>
  <c r="D53" i="1"/>
  <c r="A54" i="1"/>
  <c r="F34" i="1"/>
  <c r="G34" i="1" s="1"/>
  <c r="I34" i="1" s="1"/>
  <c r="C35" i="1" s="1"/>
  <c r="A55" i="1" l="1"/>
  <c r="B54" i="1"/>
  <c r="D54" i="1"/>
  <c r="H35" i="1"/>
  <c r="J35" i="1" s="1"/>
  <c r="E35" i="1"/>
  <c r="D55" i="1" l="1"/>
  <c r="A56" i="1"/>
  <c r="B55" i="1"/>
  <c r="F35" i="1"/>
  <c r="G35" i="1" s="1"/>
  <c r="I35" i="1" s="1"/>
  <c r="C36" i="1" s="1"/>
  <c r="B56" i="1" l="1"/>
  <c r="D56" i="1"/>
  <c r="A57" i="1"/>
  <c r="E36" i="1"/>
  <c r="H36" i="1"/>
  <c r="J36" i="1" s="1"/>
  <c r="D57" i="1" l="1"/>
  <c r="A58" i="1"/>
  <c r="B57" i="1"/>
  <c r="F36" i="1"/>
  <c r="G36" i="1" s="1"/>
  <c r="I36" i="1" s="1"/>
  <c r="C37" i="1" s="1"/>
  <c r="B58" i="1" l="1"/>
  <c r="D58" i="1"/>
  <c r="A59" i="1"/>
  <c r="H37" i="1"/>
  <c r="J37" i="1" s="1"/>
  <c r="E37" i="1"/>
  <c r="B59" i="1" l="1"/>
  <c r="D59" i="1"/>
  <c r="A60" i="1"/>
  <c r="F37" i="1"/>
  <c r="G37" i="1" s="1"/>
  <c r="I37" i="1" s="1"/>
  <c r="C38" i="1" s="1"/>
  <c r="D60" i="1" l="1"/>
  <c r="B60" i="1"/>
  <c r="A61" i="1"/>
  <c r="H38" i="1"/>
  <c r="J38" i="1" s="1"/>
  <c r="E38" i="1"/>
  <c r="A62" i="1" l="1"/>
  <c r="B61" i="1"/>
  <c r="D61" i="1"/>
  <c r="F38" i="1"/>
  <c r="G38" i="1" s="1"/>
  <c r="I38" i="1" s="1"/>
  <c r="C39" i="1" s="1"/>
  <c r="A63" i="1" l="1"/>
  <c r="B62" i="1"/>
  <c r="D62" i="1"/>
  <c r="E39" i="1"/>
  <c r="H39" i="1"/>
  <c r="J39" i="1" s="1"/>
  <c r="D63" i="1" l="1"/>
  <c r="B63" i="1"/>
  <c r="A64" i="1"/>
  <c r="F39" i="1"/>
  <c r="G39" i="1" s="1"/>
  <c r="I39" i="1" s="1"/>
  <c r="C40" i="1" s="1"/>
  <c r="B64" i="1" l="1"/>
  <c r="A65" i="1"/>
  <c r="D64" i="1"/>
  <c r="E40" i="1"/>
  <c r="H40" i="1"/>
  <c r="J40" i="1" s="1"/>
  <c r="D65" i="1" l="1"/>
  <c r="B65" i="1"/>
  <c r="A66" i="1"/>
  <c r="F40" i="1"/>
  <c r="G40" i="1" s="1"/>
  <c r="I40" i="1" s="1"/>
  <c r="C41" i="1" s="1"/>
  <c r="A67" i="1" l="1"/>
  <c r="D66" i="1"/>
  <c r="B66" i="1"/>
  <c r="H41" i="1"/>
  <c r="J41" i="1" s="1"/>
  <c r="E41" i="1"/>
  <c r="B67" i="1" l="1"/>
  <c r="A68" i="1"/>
  <c r="D67" i="1"/>
  <c r="F41" i="1"/>
  <c r="G41" i="1" s="1"/>
  <c r="I41" i="1" s="1"/>
  <c r="C42" i="1" s="1"/>
  <c r="A69" i="1" l="1"/>
  <c r="D68" i="1"/>
  <c r="B68" i="1"/>
  <c r="H42" i="1"/>
  <c r="J42" i="1" s="1"/>
  <c r="E42" i="1"/>
  <c r="A70" i="1" l="1"/>
  <c r="B69" i="1"/>
  <c r="D69" i="1"/>
  <c r="F42" i="1"/>
  <c r="G42" i="1" s="1"/>
  <c r="I42" i="1" s="1"/>
  <c r="C43" i="1" s="1"/>
  <c r="D70" i="1" l="1"/>
  <c r="A71" i="1"/>
  <c r="B70" i="1"/>
  <c r="H43" i="1"/>
  <c r="J43" i="1" s="1"/>
  <c r="E43" i="1"/>
  <c r="A72" i="1" l="1"/>
  <c r="D71" i="1"/>
  <c r="B71" i="1"/>
  <c r="F43" i="1"/>
  <c r="G43" i="1" s="1"/>
  <c r="I43" i="1" s="1"/>
  <c r="C44" i="1" s="1"/>
  <c r="D72" i="1" l="1"/>
  <c r="B72" i="1"/>
  <c r="A73" i="1"/>
  <c r="E44" i="1"/>
  <c r="H44" i="1"/>
  <c r="J44" i="1" s="1"/>
  <c r="A74" i="1" l="1"/>
  <c r="D73" i="1"/>
  <c r="B73" i="1"/>
  <c r="F44" i="1"/>
  <c r="G44" i="1" s="1"/>
  <c r="I44" i="1" s="1"/>
  <c r="C45" i="1" s="1"/>
  <c r="B74" i="1" l="1"/>
  <c r="A75" i="1"/>
  <c r="D74" i="1"/>
  <c r="H45" i="1"/>
  <c r="J45" i="1" s="1"/>
  <c r="E45" i="1"/>
  <c r="B75" i="1" l="1"/>
  <c r="D75" i="1"/>
  <c r="A76" i="1"/>
  <c r="F45" i="1"/>
  <c r="G45" i="1" s="1"/>
  <c r="I45" i="1" s="1"/>
  <c r="C46" i="1" s="1"/>
  <c r="D76" i="1" l="1"/>
  <c r="A77" i="1"/>
  <c r="B76" i="1"/>
  <c r="E46" i="1"/>
  <c r="H46" i="1"/>
  <c r="J46" i="1" s="1"/>
  <c r="A78" i="1" l="1"/>
  <c r="B77" i="1"/>
  <c r="D77" i="1"/>
  <c r="F46" i="1"/>
  <c r="G46" i="1" s="1"/>
  <c r="I46" i="1" s="1"/>
  <c r="C47" i="1" s="1"/>
  <c r="B78" i="1" l="1"/>
  <c r="A79" i="1"/>
  <c r="D78" i="1"/>
  <c r="E47" i="1"/>
  <c r="H47" i="1"/>
  <c r="J47" i="1" s="1"/>
  <c r="D79" i="1" l="1"/>
  <c r="B79" i="1"/>
  <c r="A80" i="1"/>
  <c r="F47" i="1"/>
  <c r="G47" i="1" s="1"/>
  <c r="I47" i="1" s="1"/>
  <c r="C48" i="1" s="1"/>
  <c r="A81" i="1" l="1"/>
  <c r="B80" i="1"/>
  <c r="D80" i="1"/>
  <c r="E48" i="1"/>
  <c r="H48" i="1"/>
  <c r="J48" i="1" s="1"/>
  <c r="B81" i="1" l="1"/>
  <c r="D81" i="1"/>
  <c r="A82" i="1"/>
  <c r="F48" i="1"/>
  <c r="G48" i="1" s="1"/>
  <c r="I48" i="1" s="1"/>
  <c r="C49" i="1" s="1"/>
  <c r="D82" i="1" l="1"/>
  <c r="B82" i="1"/>
  <c r="A83" i="1"/>
  <c r="H49" i="1"/>
  <c r="J49" i="1" s="1"/>
  <c r="E49" i="1"/>
  <c r="B83" i="1" l="1"/>
  <c r="A84" i="1"/>
  <c r="D83" i="1"/>
  <c r="F49" i="1"/>
  <c r="G49" i="1" s="1"/>
  <c r="I49" i="1" s="1"/>
  <c r="C50" i="1" s="1"/>
  <c r="D84" i="1" l="1"/>
  <c r="A85" i="1"/>
  <c r="B84" i="1"/>
  <c r="H50" i="1"/>
  <c r="J50" i="1" s="1"/>
  <c r="E50" i="1"/>
  <c r="D85" i="1" l="1"/>
  <c r="B85" i="1"/>
  <c r="A86" i="1"/>
  <c r="F50" i="1"/>
  <c r="G50" i="1" s="1"/>
  <c r="I50" i="1" s="1"/>
  <c r="C51" i="1" s="1"/>
  <c r="A87" i="1" l="1"/>
  <c r="D86" i="1"/>
  <c r="B86" i="1"/>
  <c r="E51" i="1"/>
  <c r="H51" i="1"/>
  <c r="J51" i="1" s="1"/>
  <c r="B87" i="1" l="1"/>
  <c r="D87" i="1"/>
  <c r="A88" i="1"/>
  <c r="F51" i="1"/>
  <c r="G51" i="1" s="1"/>
  <c r="I51" i="1" s="1"/>
  <c r="C52" i="1" s="1"/>
  <c r="B88" i="1" l="1"/>
  <c r="D88" i="1"/>
  <c r="A89" i="1"/>
  <c r="H52" i="1"/>
  <c r="J52" i="1" s="1"/>
  <c r="E52" i="1"/>
  <c r="B89" i="1" l="1"/>
  <c r="A90" i="1"/>
  <c r="D89" i="1"/>
  <c r="F52" i="1"/>
  <c r="G52" i="1" s="1"/>
  <c r="I52" i="1" s="1"/>
  <c r="C53" i="1" s="1"/>
  <c r="B90" i="1" l="1"/>
  <c r="D90" i="1"/>
  <c r="A91" i="1"/>
  <c r="H53" i="1"/>
  <c r="J53" i="1" s="1"/>
  <c r="E53" i="1"/>
  <c r="B91" i="1" l="1"/>
  <c r="D91" i="1"/>
  <c r="A92" i="1"/>
  <c r="F53" i="1"/>
  <c r="G53" i="1" s="1"/>
  <c r="I53" i="1" s="1"/>
  <c r="C54" i="1" s="1"/>
  <c r="A93" i="1" l="1"/>
  <c r="D92" i="1"/>
  <c r="B92" i="1"/>
  <c r="H54" i="1"/>
  <c r="J54" i="1" s="1"/>
  <c r="E54" i="1"/>
  <c r="A94" i="1" l="1"/>
  <c r="D93" i="1"/>
  <c r="B93" i="1"/>
  <c r="F54" i="1"/>
  <c r="G54" i="1" s="1"/>
  <c r="I54" i="1" s="1"/>
  <c r="C55" i="1" s="1"/>
  <c r="B94" i="1" l="1"/>
  <c r="A95" i="1"/>
  <c r="D94" i="1"/>
  <c r="H55" i="1"/>
  <c r="J55" i="1" s="1"/>
  <c r="E55" i="1"/>
  <c r="D95" i="1" l="1"/>
  <c r="B95" i="1"/>
  <c r="A96" i="1"/>
  <c r="F55" i="1"/>
  <c r="G55" i="1" s="1"/>
  <c r="I55" i="1" s="1"/>
  <c r="C56" i="1" s="1"/>
  <c r="B96" i="1" l="1"/>
  <c r="D96" i="1"/>
  <c r="A97" i="1"/>
  <c r="E56" i="1"/>
  <c r="H56" i="1"/>
  <c r="J56" i="1" s="1"/>
  <c r="D97" i="1" l="1"/>
  <c r="B97" i="1"/>
  <c r="A98" i="1"/>
  <c r="F56" i="1"/>
  <c r="G56" i="1" s="1"/>
  <c r="I56" i="1" s="1"/>
  <c r="C57" i="1" s="1"/>
  <c r="B98" i="1" l="1"/>
  <c r="D98" i="1"/>
  <c r="A99" i="1"/>
  <c r="H57" i="1"/>
  <c r="J57" i="1" s="1"/>
  <c r="E57" i="1"/>
  <c r="D99" i="1" l="1"/>
  <c r="A100" i="1"/>
  <c r="B99" i="1"/>
  <c r="F57" i="1"/>
  <c r="G57" i="1" s="1"/>
  <c r="I57" i="1" s="1"/>
  <c r="C58" i="1" s="1"/>
  <c r="A101" i="1" l="1"/>
  <c r="B100" i="1"/>
  <c r="D100" i="1"/>
  <c r="E58" i="1"/>
  <c r="H58" i="1"/>
  <c r="J58" i="1" s="1"/>
  <c r="D101" i="1" l="1"/>
  <c r="A102" i="1"/>
  <c r="B101" i="1"/>
  <c r="F58" i="1"/>
  <c r="G58" i="1" s="1"/>
  <c r="I58" i="1" s="1"/>
  <c r="C59" i="1" s="1"/>
  <c r="D102" i="1" l="1"/>
  <c r="A103" i="1"/>
  <c r="B102" i="1"/>
  <c r="E59" i="1"/>
  <c r="H59" i="1"/>
  <c r="J59" i="1" s="1"/>
  <c r="A104" i="1" l="1"/>
  <c r="B103" i="1"/>
  <c r="D103" i="1"/>
  <c r="F59" i="1"/>
  <c r="G59" i="1" s="1"/>
  <c r="I59" i="1" s="1"/>
  <c r="C60" i="1" s="1"/>
  <c r="B104" i="1" l="1"/>
  <c r="A105" i="1"/>
  <c r="D104" i="1"/>
  <c r="H60" i="1"/>
  <c r="J60" i="1" s="1"/>
  <c r="E60" i="1"/>
  <c r="A106" i="1" l="1"/>
  <c r="D105" i="1"/>
  <c r="B105" i="1"/>
  <c r="F60" i="1"/>
  <c r="G60" i="1" s="1"/>
  <c r="I60" i="1" s="1"/>
  <c r="C61" i="1" s="1"/>
  <c r="B106" i="1" l="1"/>
  <c r="D106" i="1"/>
  <c r="A107" i="1"/>
  <c r="H61" i="1"/>
  <c r="J61" i="1" s="1"/>
  <c r="E61" i="1"/>
  <c r="B107" i="1" l="1"/>
  <c r="D107" i="1"/>
  <c r="A108" i="1"/>
  <c r="F61" i="1"/>
  <c r="G61" i="1" s="1"/>
  <c r="I61" i="1" s="1"/>
  <c r="C62" i="1" s="1"/>
  <c r="B108" i="1" l="1"/>
  <c r="D108" i="1"/>
  <c r="A109" i="1"/>
  <c r="H62" i="1"/>
  <c r="J62" i="1" s="1"/>
  <c r="E62" i="1"/>
  <c r="A110" i="1" l="1"/>
  <c r="B109" i="1"/>
  <c r="D109" i="1"/>
  <c r="F62" i="1"/>
  <c r="G62" i="1" s="1"/>
  <c r="I62" i="1" s="1"/>
  <c r="C63" i="1" s="1"/>
  <c r="B110" i="1" l="1"/>
  <c r="D110" i="1"/>
  <c r="A111" i="1"/>
  <c r="E63" i="1"/>
  <c r="H63" i="1"/>
  <c r="J63" i="1" s="1"/>
  <c r="A112" i="1" l="1"/>
  <c r="B111" i="1"/>
  <c r="D111" i="1"/>
  <c r="F63" i="1"/>
  <c r="G63" i="1" s="1"/>
  <c r="I63" i="1" s="1"/>
  <c r="C64" i="1" s="1"/>
  <c r="D112" i="1" l="1"/>
  <c r="B112" i="1"/>
  <c r="A113" i="1"/>
  <c r="H64" i="1"/>
  <c r="J64" i="1" s="1"/>
  <c r="E64" i="1"/>
  <c r="D113" i="1" l="1"/>
  <c r="B113" i="1"/>
  <c r="A114" i="1"/>
  <c r="F64" i="1"/>
  <c r="G64" i="1" s="1"/>
  <c r="I64" i="1" s="1"/>
  <c r="C65" i="1" s="1"/>
  <c r="B114" i="1" l="1"/>
  <c r="A115" i="1"/>
  <c r="D114" i="1"/>
  <c r="H65" i="1"/>
  <c r="J65" i="1" s="1"/>
  <c r="E65" i="1"/>
  <c r="B115" i="1" l="1"/>
  <c r="A116" i="1"/>
  <c r="D115" i="1"/>
  <c r="F65" i="1"/>
  <c r="G65" i="1" s="1"/>
  <c r="I65" i="1" s="1"/>
  <c r="C66" i="1" s="1"/>
  <c r="B116" i="1" l="1"/>
  <c r="D116" i="1"/>
  <c r="A117" i="1"/>
  <c r="H66" i="1"/>
  <c r="J66" i="1" s="1"/>
  <c r="E66" i="1"/>
  <c r="B117" i="1" l="1"/>
  <c r="D117" i="1"/>
  <c r="A118" i="1"/>
  <c r="F66" i="1"/>
  <c r="G66" i="1" s="1"/>
  <c r="I66" i="1" s="1"/>
  <c r="C67" i="1" s="1"/>
  <c r="A119" i="1" l="1"/>
  <c r="B118" i="1"/>
  <c r="D118" i="1"/>
  <c r="E67" i="1"/>
  <c r="H67" i="1"/>
  <c r="J67" i="1" s="1"/>
  <c r="D119" i="1" l="1"/>
  <c r="A120" i="1"/>
  <c r="B119" i="1"/>
  <c r="F67" i="1"/>
  <c r="G67" i="1" s="1"/>
  <c r="I67" i="1" s="1"/>
  <c r="C68" i="1" s="1"/>
  <c r="A121" i="1" l="1"/>
  <c r="D120" i="1"/>
  <c r="B120" i="1"/>
  <c r="E68" i="1"/>
  <c r="H68" i="1"/>
  <c r="J68" i="1" s="1"/>
  <c r="D121" i="1" l="1"/>
  <c r="B121" i="1"/>
  <c r="A122" i="1"/>
  <c r="F68" i="1"/>
  <c r="G68" i="1" s="1"/>
  <c r="I68" i="1" s="1"/>
  <c r="C69" i="1" s="1"/>
  <c r="B122" i="1" l="1"/>
  <c r="D122" i="1"/>
  <c r="A123" i="1"/>
  <c r="E69" i="1"/>
  <c r="H69" i="1"/>
  <c r="J69" i="1" s="1"/>
  <c r="A124" i="1" l="1"/>
  <c r="D123" i="1"/>
  <c r="B123" i="1"/>
  <c r="F69" i="1"/>
  <c r="G69" i="1" s="1"/>
  <c r="I69" i="1" s="1"/>
  <c r="C70" i="1" s="1"/>
  <c r="B124" i="1" l="1"/>
  <c r="D124" i="1"/>
  <c r="A125" i="1"/>
  <c r="H70" i="1"/>
  <c r="J70" i="1" s="1"/>
  <c r="E70" i="1"/>
  <c r="D125" i="1" l="1"/>
  <c r="A126" i="1"/>
  <c r="B125" i="1"/>
  <c r="F70" i="1"/>
  <c r="G70" i="1" s="1"/>
  <c r="I70" i="1" s="1"/>
  <c r="C71" i="1" s="1"/>
  <c r="D126" i="1" l="1"/>
  <c r="A127" i="1"/>
  <c r="B126" i="1"/>
  <c r="H71" i="1"/>
  <c r="J71" i="1" s="1"/>
  <c r="E71" i="1"/>
  <c r="B127" i="1" l="1"/>
  <c r="D127" i="1"/>
  <c r="A128" i="1"/>
  <c r="F71" i="1"/>
  <c r="G71" i="1" s="1"/>
  <c r="I71" i="1" s="1"/>
  <c r="C72" i="1" s="1"/>
  <c r="A129" i="1" l="1"/>
  <c r="B128" i="1"/>
  <c r="D128" i="1"/>
  <c r="H72" i="1"/>
  <c r="J72" i="1" s="1"/>
  <c r="E72" i="1"/>
  <c r="B129" i="1" l="1"/>
  <c r="A130" i="1"/>
  <c r="D129" i="1"/>
  <c r="F72" i="1"/>
  <c r="G72" i="1" s="1"/>
  <c r="I72" i="1" s="1"/>
  <c r="C73" i="1" s="1"/>
  <c r="A131" i="1" l="1"/>
  <c r="B130" i="1"/>
  <c r="D130" i="1"/>
  <c r="H73" i="1"/>
  <c r="J73" i="1" s="1"/>
  <c r="E73" i="1"/>
  <c r="B131" i="1" l="1"/>
  <c r="A132" i="1"/>
  <c r="D131" i="1"/>
  <c r="F73" i="1"/>
  <c r="G73" i="1" s="1"/>
  <c r="I73" i="1" s="1"/>
  <c r="C74" i="1" s="1"/>
  <c r="A133" i="1" l="1"/>
  <c r="B132" i="1"/>
  <c r="D132" i="1"/>
  <c r="E74" i="1"/>
  <c r="H74" i="1"/>
  <c r="J74" i="1" s="1"/>
  <c r="A134" i="1" l="1"/>
  <c r="B133" i="1"/>
  <c r="D133" i="1"/>
  <c r="F74" i="1"/>
  <c r="G74" i="1" s="1"/>
  <c r="I74" i="1" s="1"/>
  <c r="C75" i="1" s="1"/>
  <c r="D134" i="1" l="1"/>
  <c r="B134" i="1"/>
  <c r="A135" i="1"/>
  <c r="E75" i="1"/>
  <c r="H75" i="1"/>
  <c r="J75" i="1" s="1"/>
  <c r="A136" i="1" l="1"/>
  <c r="D135" i="1"/>
  <c r="B135" i="1"/>
  <c r="F75" i="1"/>
  <c r="G75" i="1" s="1"/>
  <c r="I75" i="1" s="1"/>
  <c r="C76" i="1" s="1"/>
  <c r="D136" i="1" l="1"/>
  <c r="A137" i="1"/>
  <c r="B136" i="1"/>
  <c r="H76" i="1"/>
  <c r="J76" i="1" s="1"/>
  <c r="E76" i="1"/>
  <c r="D137" i="1" l="1"/>
  <c r="A138" i="1"/>
  <c r="B137" i="1"/>
  <c r="F76" i="1"/>
  <c r="G76" i="1" s="1"/>
  <c r="I76" i="1" s="1"/>
  <c r="C77" i="1" s="1"/>
  <c r="A139" i="1" l="1"/>
  <c r="B138" i="1"/>
  <c r="D138" i="1"/>
  <c r="E77" i="1"/>
  <c r="H77" i="1"/>
  <c r="J77" i="1" s="1"/>
  <c r="D139" i="1" l="1"/>
  <c r="B139" i="1"/>
  <c r="A140" i="1"/>
  <c r="F77" i="1"/>
  <c r="G77" i="1" s="1"/>
  <c r="I77" i="1" s="1"/>
  <c r="C78" i="1" s="1"/>
  <c r="A141" i="1" l="1"/>
  <c r="D140" i="1"/>
  <c r="B140" i="1"/>
  <c r="H78" i="1"/>
  <c r="J78" i="1" s="1"/>
  <c r="E78" i="1"/>
  <c r="D141" i="1" l="1"/>
  <c r="A142" i="1"/>
  <c r="B141" i="1"/>
  <c r="F78" i="1"/>
  <c r="G78" i="1" s="1"/>
  <c r="I78" i="1" s="1"/>
  <c r="C79" i="1" s="1"/>
  <c r="D142" i="1" l="1"/>
  <c r="B142" i="1"/>
  <c r="A143" i="1"/>
  <c r="H79" i="1"/>
  <c r="J79" i="1" s="1"/>
  <c r="E79" i="1"/>
  <c r="B143" i="1" l="1"/>
  <c r="D143" i="1"/>
  <c r="A144" i="1"/>
  <c r="F79" i="1"/>
  <c r="G79" i="1" s="1"/>
  <c r="I79" i="1" s="1"/>
  <c r="C80" i="1" s="1"/>
  <c r="A145" i="1" l="1"/>
  <c r="D144" i="1"/>
  <c r="B144" i="1"/>
  <c r="H80" i="1"/>
  <c r="J80" i="1" s="1"/>
  <c r="E80" i="1"/>
  <c r="A146" i="1" l="1"/>
  <c r="D145" i="1"/>
  <c r="B145" i="1"/>
  <c r="F80" i="1"/>
  <c r="G80" i="1" s="1"/>
  <c r="I80" i="1" s="1"/>
  <c r="C81" i="1" s="1"/>
  <c r="B146" i="1" l="1"/>
  <c r="A147" i="1"/>
  <c r="D146" i="1"/>
  <c r="H81" i="1"/>
  <c r="J81" i="1" s="1"/>
  <c r="E81" i="1"/>
  <c r="D147" i="1" l="1"/>
  <c r="A148" i="1"/>
  <c r="B147" i="1"/>
  <c r="F81" i="1"/>
  <c r="G81" i="1" s="1"/>
  <c r="I81" i="1" s="1"/>
  <c r="C82" i="1" s="1"/>
  <c r="B148" i="1" l="1"/>
  <c r="D148" i="1"/>
  <c r="A149" i="1"/>
  <c r="H82" i="1"/>
  <c r="J82" i="1" s="1"/>
  <c r="E82" i="1"/>
  <c r="D149" i="1" l="1"/>
  <c r="A150" i="1"/>
  <c r="B149" i="1"/>
  <c r="F82" i="1"/>
  <c r="G82" i="1" s="1"/>
  <c r="I82" i="1" s="1"/>
  <c r="C83" i="1" s="1"/>
  <c r="D150" i="1" l="1"/>
  <c r="B150" i="1"/>
  <c r="A151" i="1"/>
  <c r="H83" i="1"/>
  <c r="J83" i="1" s="1"/>
  <c r="E83" i="1"/>
  <c r="A152" i="1" l="1"/>
  <c r="D151" i="1"/>
  <c r="B151" i="1"/>
  <c r="F83" i="1"/>
  <c r="G83" i="1" s="1"/>
  <c r="I83" i="1" s="1"/>
  <c r="C84" i="1" s="1"/>
  <c r="A153" i="1" l="1"/>
  <c r="B152" i="1"/>
  <c r="D152" i="1"/>
  <c r="H84" i="1"/>
  <c r="J84" i="1" s="1"/>
  <c r="E84" i="1"/>
  <c r="A154" i="1" l="1"/>
  <c r="D153" i="1"/>
  <c r="B153" i="1"/>
  <c r="F84" i="1"/>
  <c r="G84" i="1" s="1"/>
  <c r="I84" i="1" s="1"/>
  <c r="C85" i="1" s="1"/>
  <c r="D154" i="1" l="1"/>
  <c r="A155" i="1"/>
  <c r="B154" i="1"/>
  <c r="H85" i="1"/>
  <c r="J85" i="1" s="1"/>
  <c r="E85" i="1"/>
  <c r="D155" i="1" l="1"/>
  <c r="A156" i="1"/>
  <c r="B155" i="1"/>
  <c r="F85" i="1"/>
  <c r="G85" i="1" s="1"/>
  <c r="I85" i="1" s="1"/>
  <c r="C86" i="1" s="1"/>
  <c r="D156" i="1" l="1"/>
  <c r="B156" i="1"/>
  <c r="A157" i="1"/>
  <c r="E86" i="1"/>
  <c r="H86" i="1"/>
  <c r="J86" i="1" s="1"/>
  <c r="D157" i="1" l="1"/>
  <c r="A158" i="1"/>
  <c r="B157" i="1"/>
  <c r="F86" i="1"/>
  <c r="G86" i="1" s="1"/>
  <c r="I86" i="1" s="1"/>
  <c r="C87" i="1" s="1"/>
  <c r="B158" i="1" l="1"/>
  <c r="A159" i="1"/>
  <c r="D158" i="1"/>
  <c r="H87" i="1"/>
  <c r="J87" i="1" s="1"/>
  <c r="E87" i="1"/>
  <c r="B159" i="1" l="1"/>
  <c r="A160" i="1"/>
  <c r="D159" i="1"/>
  <c r="F87" i="1"/>
  <c r="G87" i="1" s="1"/>
  <c r="I87" i="1" s="1"/>
  <c r="C88" i="1" s="1"/>
  <c r="A161" i="1" l="1"/>
  <c r="D160" i="1"/>
  <c r="B160" i="1"/>
  <c r="H88" i="1"/>
  <c r="J88" i="1" s="1"/>
  <c r="E88" i="1"/>
  <c r="B161" i="1" l="1"/>
  <c r="A162" i="1"/>
  <c r="D161" i="1"/>
  <c r="F88" i="1"/>
  <c r="G88" i="1" s="1"/>
  <c r="I88" i="1" s="1"/>
  <c r="C89" i="1" s="1"/>
  <c r="B162" i="1" l="1"/>
  <c r="A163" i="1"/>
  <c r="D162" i="1"/>
  <c r="E89" i="1"/>
  <c r="H89" i="1"/>
  <c r="J89" i="1" s="1"/>
  <c r="A164" i="1" l="1"/>
  <c r="B163" i="1"/>
  <c r="D163" i="1"/>
  <c r="F89" i="1"/>
  <c r="G89" i="1" s="1"/>
  <c r="I89" i="1" s="1"/>
  <c r="C90" i="1" s="1"/>
  <c r="D164" i="1" l="1"/>
  <c r="B164" i="1"/>
  <c r="A165" i="1"/>
  <c r="H90" i="1"/>
  <c r="J90" i="1" s="1"/>
  <c r="E90" i="1"/>
  <c r="B165" i="1" l="1"/>
  <c r="A166" i="1"/>
  <c r="D165" i="1"/>
  <c r="F90" i="1"/>
  <c r="G90" i="1" s="1"/>
  <c r="I90" i="1" s="1"/>
  <c r="C91" i="1" s="1"/>
  <c r="A167" i="1" l="1"/>
  <c r="B166" i="1"/>
  <c r="D166" i="1"/>
  <c r="E91" i="1"/>
  <c r="H91" i="1"/>
  <c r="J91" i="1" s="1"/>
  <c r="D167" i="1" l="1"/>
  <c r="B167" i="1"/>
  <c r="A168" i="1"/>
  <c r="F91" i="1"/>
  <c r="G91" i="1" s="1"/>
  <c r="I91" i="1" s="1"/>
  <c r="C92" i="1" s="1"/>
  <c r="A169" i="1" l="1"/>
  <c r="B168" i="1"/>
  <c r="D168" i="1"/>
  <c r="E92" i="1"/>
  <c r="H92" i="1"/>
  <c r="J92" i="1" s="1"/>
  <c r="A170" i="1" l="1"/>
  <c r="D169" i="1"/>
  <c r="B169" i="1"/>
  <c r="F92" i="1"/>
  <c r="G92" i="1" s="1"/>
  <c r="I92" i="1" s="1"/>
  <c r="C93" i="1" s="1"/>
  <c r="B170" i="1" l="1"/>
  <c r="A171" i="1"/>
  <c r="D170" i="1"/>
  <c r="H93" i="1"/>
  <c r="J93" i="1" s="1"/>
  <c r="E93" i="1"/>
  <c r="B171" i="1" l="1"/>
  <c r="D171" i="1"/>
  <c r="A172" i="1"/>
  <c r="F93" i="1"/>
  <c r="G93" i="1" s="1"/>
  <c r="I93" i="1" s="1"/>
  <c r="C94" i="1" s="1"/>
  <c r="B172" i="1" l="1"/>
  <c r="D172" i="1"/>
  <c r="A173" i="1"/>
  <c r="H94" i="1"/>
  <c r="J94" i="1" s="1"/>
  <c r="E94" i="1"/>
  <c r="B173" i="1" l="1"/>
  <c r="A174" i="1"/>
  <c r="D173" i="1"/>
  <c r="F94" i="1"/>
  <c r="G94" i="1" s="1"/>
  <c r="I94" i="1" s="1"/>
  <c r="C95" i="1" s="1"/>
  <c r="A175" i="1" l="1"/>
  <c r="D174" i="1"/>
  <c r="B174" i="1"/>
  <c r="E95" i="1"/>
  <c r="H95" i="1"/>
  <c r="J95" i="1" s="1"/>
  <c r="B175" i="1" l="1"/>
  <c r="A176" i="1"/>
  <c r="D175" i="1"/>
  <c r="F95" i="1"/>
  <c r="G95" i="1" s="1"/>
  <c r="I95" i="1" s="1"/>
  <c r="C96" i="1" s="1"/>
  <c r="D176" i="1" l="1"/>
  <c r="A177" i="1"/>
  <c r="B176" i="1"/>
  <c r="H96" i="1"/>
  <c r="J96" i="1" s="1"/>
  <c r="E96" i="1"/>
  <c r="B177" i="1" l="1"/>
  <c r="A178" i="1"/>
  <c r="D177" i="1"/>
  <c r="F96" i="1"/>
  <c r="G96" i="1" s="1"/>
  <c r="I96" i="1" s="1"/>
  <c r="C97" i="1" s="1"/>
  <c r="B178" i="1" l="1"/>
  <c r="A179" i="1"/>
  <c r="D178" i="1"/>
  <c r="H97" i="1"/>
  <c r="J97" i="1" s="1"/>
  <c r="E97" i="1"/>
  <c r="A180" i="1" l="1"/>
  <c r="B179" i="1"/>
  <c r="D179" i="1"/>
  <c r="F97" i="1"/>
  <c r="G97" i="1" s="1"/>
  <c r="I97" i="1" s="1"/>
  <c r="C98" i="1" s="1"/>
  <c r="D180" i="1" l="1"/>
  <c r="A181" i="1"/>
  <c r="B180" i="1"/>
  <c r="E98" i="1"/>
  <c r="H98" i="1"/>
  <c r="J98" i="1" s="1"/>
  <c r="D181" i="1" l="1"/>
  <c r="A182" i="1"/>
  <c r="B181" i="1"/>
  <c r="F98" i="1"/>
  <c r="G98" i="1" s="1"/>
  <c r="I98" i="1" s="1"/>
  <c r="C99" i="1" s="1"/>
  <c r="A183" i="1" l="1"/>
  <c r="B182" i="1"/>
  <c r="D182" i="1"/>
  <c r="H99" i="1"/>
  <c r="J99" i="1" s="1"/>
  <c r="E99" i="1"/>
  <c r="D183" i="1" l="1"/>
  <c r="B183" i="1"/>
  <c r="A184" i="1"/>
  <c r="F99" i="1"/>
  <c r="G99" i="1" s="1"/>
  <c r="I99" i="1" s="1"/>
  <c r="C100" i="1" s="1"/>
  <c r="D184" i="1" l="1"/>
  <c r="A185" i="1"/>
  <c r="B184" i="1"/>
  <c r="E100" i="1"/>
  <c r="H100" i="1"/>
  <c r="J100" i="1" s="1"/>
  <c r="A186" i="1" l="1"/>
  <c r="B185" i="1"/>
  <c r="D185" i="1"/>
  <c r="F100" i="1"/>
  <c r="G100" i="1" s="1"/>
  <c r="I100" i="1" s="1"/>
  <c r="C101" i="1" s="1"/>
  <c r="D186" i="1" l="1"/>
  <c r="A187" i="1"/>
  <c r="B186" i="1"/>
  <c r="H101" i="1"/>
  <c r="J101" i="1" s="1"/>
  <c r="E101" i="1"/>
  <c r="A188" i="1" l="1"/>
  <c r="D187" i="1"/>
  <c r="B187" i="1"/>
  <c r="F101" i="1"/>
  <c r="G101" i="1" s="1"/>
  <c r="I101" i="1" s="1"/>
  <c r="C102" i="1" s="1"/>
  <c r="B188" i="1" l="1"/>
  <c r="D188" i="1"/>
  <c r="A189" i="1"/>
  <c r="H102" i="1"/>
  <c r="J102" i="1" s="1"/>
  <c r="E102" i="1"/>
  <c r="A190" i="1" l="1"/>
  <c r="D189" i="1"/>
  <c r="B189" i="1"/>
  <c r="F102" i="1"/>
  <c r="G102" i="1" s="1"/>
  <c r="I102" i="1" s="1"/>
  <c r="C103" i="1" s="1"/>
  <c r="B190" i="1" l="1"/>
  <c r="D190" i="1"/>
  <c r="A191" i="1"/>
  <c r="H103" i="1"/>
  <c r="J103" i="1" s="1"/>
  <c r="E103" i="1"/>
  <c r="B191" i="1" l="1"/>
  <c r="A192" i="1"/>
  <c r="D191" i="1"/>
  <c r="F103" i="1"/>
  <c r="G103" i="1" s="1"/>
  <c r="I103" i="1" s="1"/>
  <c r="C104" i="1" s="1"/>
  <c r="A193" i="1" l="1"/>
  <c r="B192" i="1"/>
  <c r="D192" i="1"/>
  <c r="E104" i="1"/>
  <c r="H104" i="1"/>
  <c r="J104" i="1" s="1"/>
  <c r="B193" i="1" l="1"/>
  <c r="D193" i="1"/>
  <c r="A194" i="1"/>
  <c r="F104" i="1"/>
  <c r="G104" i="1" s="1"/>
  <c r="I104" i="1" s="1"/>
  <c r="C105" i="1" s="1"/>
  <c r="B194" i="1" l="1"/>
  <c r="A195" i="1"/>
  <c r="D194" i="1"/>
  <c r="H105" i="1"/>
  <c r="J105" i="1" s="1"/>
  <c r="E105" i="1"/>
  <c r="D195" i="1" l="1"/>
  <c r="A196" i="1"/>
  <c r="B195" i="1"/>
  <c r="F105" i="1"/>
  <c r="G105" i="1" s="1"/>
  <c r="I105" i="1" s="1"/>
  <c r="C106" i="1" s="1"/>
  <c r="A197" i="1" l="1"/>
  <c r="B196" i="1"/>
  <c r="D196" i="1"/>
  <c r="E106" i="1"/>
  <c r="H106" i="1"/>
  <c r="J106" i="1" s="1"/>
  <c r="A198" i="1" l="1"/>
  <c r="D197" i="1"/>
  <c r="B197" i="1"/>
  <c r="F106" i="1"/>
  <c r="G106" i="1" s="1"/>
  <c r="I106" i="1" s="1"/>
  <c r="C107" i="1" s="1"/>
  <c r="A199" i="1" l="1"/>
  <c r="B198" i="1"/>
  <c r="D198" i="1"/>
  <c r="H107" i="1"/>
  <c r="J107" i="1" s="1"/>
  <c r="E107" i="1"/>
  <c r="B199" i="1" l="1"/>
  <c r="A200" i="1"/>
  <c r="D199" i="1"/>
  <c r="F107" i="1"/>
  <c r="G107" i="1" s="1"/>
  <c r="I107" i="1" s="1"/>
  <c r="C108" i="1" s="1"/>
  <c r="A201" i="1" l="1"/>
  <c r="D200" i="1"/>
  <c r="B200" i="1"/>
  <c r="H108" i="1"/>
  <c r="J108" i="1" s="1"/>
  <c r="E108" i="1"/>
  <c r="B201" i="1" l="1"/>
  <c r="D201" i="1"/>
  <c r="A202" i="1"/>
  <c r="F108" i="1"/>
  <c r="G108" i="1" s="1"/>
  <c r="I108" i="1" s="1"/>
  <c r="C109" i="1" s="1"/>
  <c r="D202" i="1" l="1"/>
  <c r="A203" i="1"/>
  <c r="B202" i="1"/>
  <c r="H109" i="1"/>
  <c r="J109" i="1" s="1"/>
  <c r="E109" i="1"/>
  <c r="B203" i="1" l="1"/>
  <c r="A204" i="1"/>
  <c r="D203" i="1"/>
  <c r="F109" i="1"/>
  <c r="G109" i="1" s="1"/>
  <c r="I109" i="1" s="1"/>
  <c r="C110" i="1" s="1"/>
  <c r="D204" i="1" l="1"/>
  <c r="B204" i="1"/>
  <c r="A205" i="1"/>
  <c r="E110" i="1"/>
  <c r="H110" i="1"/>
  <c r="J110" i="1" s="1"/>
  <c r="A206" i="1" l="1"/>
  <c r="B205" i="1"/>
  <c r="D205" i="1"/>
  <c r="F110" i="1"/>
  <c r="G110" i="1" s="1"/>
  <c r="I110" i="1" s="1"/>
  <c r="C111" i="1" s="1"/>
  <c r="D206" i="1" l="1"/>
  <c r="B206" i="1"/>
  <c r="A207" i="1"/>
  <c r="E111" i="1"/>
  <c r="H111" i="1"/>
  <c r="J111" i="1" s="1"/>
  <c r="D207" i="1" l="1"/>
  <c r="A208" i="1"/>
  <c r="B207" i="1"/>
  <c r="F111" i="1"/>
  <c r="G111" i="1" s="1"/>
  <c r="I111" i="1" s="1"/>
  <c r="C112" i="1" s="1"/>
  <c r="D208" i="1" l="1"/>
  <c r="B208" i="1"/>
  <c r="A209" i="1"/>
  <c r="H112" i="1"/>
  <c r="J112" i="1" s="1"/>
  <c r="E112" i="1"/>
  <c r="D209" i="1" l="1"/>
  <c r="B209" i="1"/>
  <c r="A210" i="1"/>
  <c r="F112" i="1"/>
  <c r="G112" i="1" s="1"/>
  <c r="I112" i="1" s="1"/>
  <c r="C113" i="1" s="1"/>
  <c r="B210" i="1" l="1"/>
  <c r="A211" i="1"/>
  <c r="D210" i="1"/>
  <c r="H113" i="1"/>
  <c r="J113" i="1" s="1"/>
  <c r="E113" i="1"/>
  <c r="A212" i="1" l="1"/>
  <c r="B211" i="1"/>
  <c r="D211" i="1"/>
  <c r="F113" i="1"/>
  <c r="G113" i="1" s="1"/>
  <c r="I113" i="1" s="1"/>
  <c r="C114" i="1" s="1"/>
  <c r="A213" i="1" l="1"/>
  <c r="D212" i="1"/>
  <c r="B212" i="1"/>
  <c r="H114" i="1"/>
  <c r="J114" i="1" s="1"/>
  <c r="E114" i="1"/>
  <c r="B213" i="1" l="1"/>
  <c r="D213" i="1"/>
  <c r="A214" i="1"/>
  <c r="F114" i="1"/>
  <c r="G114" i="1" s="1"/>
  <c r="I114" i="1" s="1"/>
  <c r="C115" i="1" s="1"/>
  <c r="B214" i="1" l="1"/>
  <c r="D214" i="1"/>
  <c r="A215" i="1"/>
  <c r="H115" i="1"/>
  <c r="J115" i="1" s="1"/>
  <c r="E115" i="1"/>
  <c r="D215" i="1" l="1"/>
  <c r="B215" i="1"/>
  <c r="A216" i="1"/>
  <c r="F115" i="1"/>
  <c r="G115" i="1" s="1"/>
  <c r="I115" i="1" s="1"/>
  <c r="C116" i="1" s="1"/>
  <c r="D216" i="1" l="1"/>
  <c r="A217" i="1"/>
  <c r="B216" i="1"/>
  <c r="H116" i="1"/>
  <c r="J116" i="1" s="1"/>
  <c r="E116" i="1"/>
  <c r="D217" i="1" l="1"/>
  <c r="A218" i="1"/>
  <c r="B217" i="1"/>
  <c r="F116" i="1"/>
  <c r="G116" i="1" s="1"/>
  <c r="I116" i="1" s="1"/>
  <c r="C117" i="1" s="1"/>
  <c r="D218" i="1" l="1"/>
  <c r="B218" i="1"/>
  <c r="A219" i="1"/>
  <c r="H117" i="1"/>
  <c r="J117" i="1" s="1"/>
  <c r="E117" i="1"/>
  <c r="A220" i="1" l="1"/>
  <c r="B219" i="1"/>
  <c r="D219" i="1"/>
  <c r="F117" i="1"/>
  <c r="G117" i="1" s="1"/>
  <c r="I117" i="1" s="1"/>
  <c r="C118" i="1" s="1"/>
  <c r="D220" i="1" l="1"/>
  <c r="B220" i="1"/>
  <c r="A221" i="1"/>
  <c r="H118" i="1"/>
  <c r="J118" i="1" s="1"/>
  <c r="E118" i="1"/>
  <c r="B221" i="1" l="1"/>
  <c r="A222" i="1"/>
  <c r="D221" i="1"/>
  <c r="F118" i="1"/>
  <c r="G118" i="1" s="1"/>
  <c r="I118" i="1" s="1"/>
  <c r="C119" i="1" s="1"/>
  <c r="B222" i="1" l="1"/>
  <c r="D222" i="1"/>
  <c r="A223" i="1"/>
  <c r="E119" i="1"/>
  <c r="H119" i="1"/>
  <c r="J119" i="1" s="1"/>
  <c r="A224" i="1" l="1"/>
  <c r="B223" i="1"/>
  <c r="D223" i="1"/>
  <c r="F119" i="1"/>
  <c r="G119" i="1" s="1"/>
  <c r="I119" i="1" s="1"/>
  <c r="C120" i="1" s="1"/>
  <c r="D224" i="1" l="1"/>
  <c r="B224" i="1"/>
  <c r="A225" i="1"/>
  <c r="H120" i="1"/>
  <c r="J120" i="1" s="1"/>
  <c r="E120" i="1"/>
  <c r="A226" i="1" l="1"/>
  <c r="B225" i="1"/>
  <c r="D225" i="1"/>
  <c r="F120" i="1"/>
  <c r="G120" i="1" s="1"/>
  <c r="I120" i="1" s="1"/>
  <c r="C121" i="1" s="1"/>
  <c r="B226" i="1" l="1"/>
  <c r="D226" i="1"/>
  <c r="A227" i="1"/>
  <c r="E121" i="1"/>
  <c r="H121" i="1"/>
  <c r="J121" i="1" s="1"/>
  <c r="A228" i="1" l="1"/>
  <c r="D227" i="1"/>
  <c r="B227" i="1"/>
  <c r="F121" i="1"/>
  <c r="G121" i="1" s="1"/>
  <c r="I121" i="1" s="1"/>
  <c r="C122" i="1" s="1"/>
  <c r="B228" i="1" l="1"/>
  <c r="D228" i="1"/>
  <c r="A229" i="1"/>
  <c r="E122" i="1"/>
  <c r="H122" i="1"/>
  <c r="J122" i="1" s="1"/>
  <c r="A230" i="1" l="1"/>
  <c r="B229" i="1"/>
  <c r="D229" i="1"/>
  <c r="F122" i="1"/>
  <c r="G122" i="1" s="1"/>
  <c r="I122" i="1" s="1"/>
  <c r="C123" i="1" s="1"/>
  <c r="D230" i="1" l="1"/>
  <c r="B230" i="1"/>
  <c r="A231" i="1"/>
  <c r="E123" i="1"/>
  <c r="H123" i="1"/>
  <c r="J123" i="1" s="1"/>
  <c r="B231" i="1" l="1"/>
  <c r="A232" i="1"/>
  <c r="D231" i="1"/>
  <c r="F123" i="1"/>
  <c r="G123" i="1" s="1"/>
  <c r="I123" i="1" s="1"/>
  <c r="C124" i="1" s="1"/>
  <c r="A233" i="1" l="1"/>
  <c r="B232" i="1"/>
  <c r="D232" i="1"/>
  <c r="H124" i="1"/>
  <c r="J124" i="1" s="1"/>
  <c r="E124" i="1"/>
  <c r="A234" i="1" l="1"/>
  <c r="D233" i="1"/>
  <c r="B233" i="1"/>
  <c r="F124" i="1"/>
  <c r="G124" i="1" s="1"/>
  <c r="I124" i="1" s="1"/>
  <c r="C125" i="1" s="1"/>
  <c r="B234" i="1" l="1"/>
  <c r="A235" i="1"/>
  <c r="D234" i="1"/>
  <c r="E125" i="1"/>
  <c r="H125" i="1"/>
  <c r="J125" i="1" s="1"/>
  <c r="D235" i="1" l="1"/>
  <c r="B235" i="1"/>
  <c r="A236" i="1"/>
  <c r="F125" i="1"/>
  <c r="G125" i="1" s="1"/>
  <c r="I125" i="1" s="1"/>
  <c r="C126" i="1" s="1"/>
  <c r="B236" i="1" l="1"/>
  <c r="A237" i="1"/>
  <c r="D236" i="1"/>
  <c r="H126" i="1"/>
  <c r="J126" i="1" s="1"/>
  <c r="E126" i="1"/>
  <c r="B237" i="1" l="1"/>
  <c r="D237" i="1"/>
  <c r="A238" i="1"/>
  <c r="F126" i="1"/>
  <c r="G126" i="1" s="1"/>
  <c r="I126" i="1" s="1"/>
  <c r="C127" i="1" s="1"/>
  <c r="B238" i="1" l="1"/>
  <c r="A239" i="1"/>
  <c r="D238" i="1"/>
  <c r="E127" i="1"/>
  <c r="H127" i="1"/>
  <c r="J127" i="1" s="1"/>
  <c r="B239" i="1" l="1"/>
  <c r="A240" i="1"/>
  <c r="D239" i="1"/>
  <c r="F127" i="1"/>
  <c r="G127" i="1" s="1"/>
  <c r="I127" i="1" s="1"/>
  <c r="C128" i="1" s="1"/>
  <c r="B240" i="1" l="1"/>
  <c r="D240" i="1"/>
  <c r="A241" i="1"/>
  <c r="E128" i="1"/>
  <c r="H128" i="1"/>
  <c r="J128" i="1" s="1"/>
  <c r="A242" i="1" l="1"/>
  <c r="D241" i="1"/>
  <c r="B241" i="1"/>
  <c r="F128" i="1"/>
  <c r="G128" i="1" s="1"/>
  <c r="I128" i="1" s="1"/>
  <c r="C129" i="1" s="1"/>
  <c r="B242" i="1" l="1"/>
  <c r="D242" i="1"/>
  <c r="A243" i="1"/>
  <c r="E129" i="1"/>
  <c r="H129" i="1"/>
  <c r="J129" i="1" s="1"/>
  <c r="A244" i="1" l="1"/>
  <c r="B243" i="1"/>
  <c r="D243" i="1"/>
  <c r="F129" i="1"/>
  <c r="G129" i="1" s="1"/>
  <c r="I129" i="1" s="1"/>
  <c r="C130" i="1" s="1"/>
  <c r="D244" i="1" l="1"/>
  <c r="A245" i="1"/>
  <c r="B244" i="1"/>
  <c r="E130" i="1"/>
  <c r="H130" i="1"/>
  <c r="J130" i="1" s="1"/>
  <c r="A246" i="1" l="1"/>
  <c r="B245" i="1"/>
  <c r="D245" i="1"/>
  <c r="F130" i="1"/>
  <c r="G130" i="1" s="1"/>
  <c r="I130" i="1" s="1"/>
  <c r="C131" i="1" s="1"/>
  <c r="B246" i="1" l="1"/>
  <c r="A247" i="1"/>
  <c r="D246" i="1"/>
  <c r="H131" i="1"/>
  <c r="J131" i="1" s="1"/>
  <c r="E131" i="1"/>
  <c r="D247" i="1" l="1"/>
  <c r="B247" i="1"/>
  <c r="A248" i="1"/>
  <c r="F131" i="1"/>
  <c r="G131" i="1" s="1"/>
  <c r="I131" i="1" s="1"/>
  <c r="C132" i="1" s="1"/>
  <c r="D248" i="1" l="1"/>
  <c r="A249" i="1"/>
  <c r="B248" i="1"/>
  <c r="H132" i="1"/>
  <c r="J132" i="1" s="1"/>
  <c r="E132" i="1"/>
  <c r="D249" i="1" l="1"/>
  <c r="B249" i="1"/>
  <c r="A250" i="1"/>
  <c r="F132" i="1"/>
  <c r="G132" i="1" s="1"/>
  <c r="I132" i="1" s="1"/>
  <c r="C133" i="1" s="1"/>
  <c r="D250" i="1" l="1"/>
  <c r="A251" i="1"/>
  <c r="B250" i="1"/>
  <c r="H133" i="1"/>
  <c r="J133" i="1" s="1"/>
  <c r="E133" i="1"/>
  <c r="A252" i="1" l="1"/>
  <c r="B251" i="1"/>
  <c r="D251" i="1"/>
  <c r="F133" i="1"/>
  <c r="G133" i="1" s="1"/>
  <c r="I133" i="1" s="1"/>
  <c r="C134" i="1" s="1"/>
  <c r="A253" i="1" l="1"/>
  <c r="D252" i="1"/>
  <c r="B252" i="1"/>
  <c r="E134" i="1"/>
  <c r="H134" i="1"/>
  <c r="J134" i="1" s="1"/>
  <c r="A254" i="1" l="1"/>
  <c r="D253" i="1"/>
  <c r="B253" i="1"/>
  <c r="F134" i="1"/>
  <c r="G134" i="1" s="1"/>
  <c r="I134" i="1" s="1"/>
  <c r="C135" i="1" s="1"/>
  <c r="D254" i="1" l="1"/>
  <c r="B254" i="1"/>
  <c r="A255" i="1"/>
  <c r="E135" i="1"/>
  <c r="H135" i="1"/>
  <c r="J135" i="1" s="1"/>
  <c r="A256" i="1" l="1"/>
  <c r="B255" i="1"/>
  <c r="D255" i="1"/>
  <c r="F135" i="1"/>
  <c r="G135" i="1" s="1"/>
  <c r="I135" i="1" s="1"/>
  <c r="C136" i="1" s="1"/>
  <c r="D256" i="1" l="1"/>
  <c r="B256" i="1"/>
  <c r="A257" i="1"/>
  <c r="H136" i="1"/>
  <c r="J136" i="1" s="1"/>
  <c r="E136" i="1"/>
  <c r="A258" i="1" l="1"/>
  <c r="D257" i="1"/>
  <c r="B257" i="1"/>
  <c r="F136" i="1"/>
  <c r="G136" i="1" s="1"/>
  <c r="I136" i="1" s="1"/>
  <c r="C137" i="1" s="1"/>
  <c r="B258" i="1" l="1"/>
  <c r="A259" i="1"/>
  <c r="D258" i="1"/>
  <c r="H137" i="1"/>
  <c r="J137" i="1" s="1"/>
  <c r="E137" i="1"/>
  <c r="D259" i="1" l="1"/>
  <c r="B259" i="1"/>
  <c r="A260" i="1"/>
  <c r="F137" i="1"/>
  <c r="G137" i="1" s="1"/>
  <c r="I137" i="1" s="1"/>
  <c r="C138" i="1" s="1"/>
  <c r="B260" i="1" l="1"/>
  <c r="A261" i="1"/>
  <c r="D260" i="1"/>
  <c r="H138" i="1"/>
  <c r="J138" i="1" s="1"/>
  <c r="E138" i="1"/>
  <c r="D261" i="1" l="1"/>
  <c r="B261" i="1"/>
  <c r="A262" i="1"/>
  <c r="F138" i="1"/>
  <c r="G138" i="1" s="1"/>
  <c r="I138" i="1" s="1"/>
  <c r="C139" i="1" s="1"/>
  <c r="D262" i="1" l="1"/>
  <c r="A263" i="1"/>
  <c r="B262" i="1"/>
  <c r="E139" i="1"/>
  <c r="H139" i="1"/>
  <c r="J139" i="1" s="1"/>
  <c r="B263" i="1" l="1"/>
  <c r="D263" i="1"/>
  <c r="A264" i="1"/>
  <c r="F139" i="1"/>
  <c r="G139" i="1" s="1"/>
  <c r="I139" i="1" s="1"/>
  <c r="C140" i="1" s="1"/>
  <c r="D264" i="1" l="1"/>
  <c r="A265" i="1"/>
  <c r="B264" i="1"/>
  <c r="H140" i="1"/>
  <c r="J140" i="1" s="1"/>
  <c r="E140" i="1"/>
  <c r="A266" i="1" l="1"/>
  <c r="B265" i="1"/>
  <c r="D265" i="1"/>
  <c r="F140" i="1"/>
  <c r="G140" i="1" s="1"/>
  <c r="I140" i="1" s="1"/>
  <c r="C141" i="1" s="1"/>
  <c r="D266" i="1" l="1"/>
  <c r="B266" i="1"/>
  <c r="A267" i="1"/>
  <c r="H141" i="1"/>
  <c r="J141" i="1" s="1"/>
  <c r="E141" i="1"/>
  <c r="D267" i="1" l="1"/>
  <c r="B267" i="1"/>
  <c r="A268" i="1"/>
  <c r="F141" i="1"/>
  <c r="G141" i="1" s="1"/>
  <c r="I141" i="1" s="1"/>
  <c r="C142" i="1" s="1"/>
  <c r="D268" i="1" l="1"/>
  <c r="B268" i="1"/>
  <c r="A269" i="1"/>
  <c r="E142" i="1"/>
  <c r="H142" i="1"/>
  <c r="J142" i="1" s="1"/>
  <c r="D269" i="1" l="1"/>
  <c r="B269" i="1"/>
  <c r="A270" i="1"/>
  <c r="F142" i="1"/>
  <c r="G142" i="1" s="1"/>
  <c r="I142" i="1" s="1"/>
  <c r="C143" i="1" s="1"/>
  <c r="B270" i="1" l="1"/>
  <c r="D270" i="1"/>
  <c r="A271" i="1"/>
  <c r="E143" i="1"/>
  <c r="H143" i="1"/>
  <c r="J143" i="1" s="1"/>
  <c r="D271" i="1" l="1"/>
  <c r="B271" i="1"/>
  <c r="A272" i="1"/>
  <c r="F143" i="1"/>
  <c r="G143" i="1" s="1"/>
  <c r="I143" i="1" s="1"/>
  <c r="C144" i="1" s="1"/>
  <c r="B272" i="1" l="1"/>
  <c r="D272" i="1"/>
  <c r="A273" i="1"/>
  <c r="H144" i="1"/>
  <c r="J144" i="1" s="1"/>
  <c r="E144" i="1"/>
  <c r="A274" i="1" l="1"/>
  <c r="D273" i="1"/>
  <c r="B273" i="1"/>
  <c r="F144" i="1"/>
  <c r="G144" i="1" s="1"/>
  <c r="I144" i="1" s="1"/>
  <c r="C145" i="1" s="1"/>
  <c r="A275" i="1" l="1"/>
  <c r="B274" i="1"/>
  <c r="D274" i="1"/>
  <c r="H145" i="1"/>
  <c r="J145" i="1" s="1"/>
  <c r="E145" i="1"/>
  <c r="B275" i="1" l="1"/>
  <c r="A276" i="1"/>
  <c r="D275" i="1"/>
  <c r="F145" i="1"/>
  <c r="G145" i="1" s="1"/>
  <c r="I145" i="1" s="1"/>
  <c r="C146" i="1" s="1"/>
  <c r="A277" i="1" l="1"/>
  <c r="B276" i="1"/>
  <c r="D276" i="1"/>
  <c r="H146" i="1"/>
  <c r="J146" i="1" s="1"/>
  <c r="E146" i="1"/>
  <c r="D277" i="1" l="1"/>
  <c r="B277" i="1"/>
  <c r="A278" i="1"/>
  <c r="F146" i="1"/>
  <c r="G146" i="1" s="1"/>
  <c r="I146" i="1" s="1"/>
  <c r="C147" i="1" s="1"/>
  <c r="D278" i="1" l="1"/>
  <c r="B278" i="1"/>
  <c r="A279" i="1"/>
  <c r="E147" i="1"/>
  <c r="H147" i="1"/>
  <c r="J147" i="1" s="1"/>
  <c r="A280" i="1" l="1"/>
  <c r="D279" i="1"/>
  <c r="B279" i="1"/>
  <c r="F147" i="1"/>
  <c r="G147" i="1" s="1"/>
  <c r="I147" i="1" s="1"/>
  <c r="C148" i="1" s="1"/>
  <c r="D280" i="1" l="1"/>
  <c r="A281" i="1"/>
  <c r="B280" i="1"/>
  <c r="H148" i="1"/>
  <c r="J148" i="1" s="1"/>
  <c r="E148" i="1"/>
  <c r="D281" i="1" l="1"/>
  <c r="A282" i="1"/>
  <c r="B281" i="1"/>
  <c r="F148" i="1"/>
  <c r="G148" i="1" s="1"/>
  <c r="I148" i="1" s="1"/>
  <c r="C149" i="1" s="1"/>
  <c r="B282" i="1" l="1"/>
  <c r="D282" i="1"/>
  <c r="A283" i="1"/>
  <c r="H149" i="1"/>
  <c r="J149" i="1" s="1"/>
  <c r="E149" i="1"/>
  <c r="D283" i="1" l="1"/>
  <c r="B283" i="1"/>
  <c r="A284" i="1"/>
  <c r="F149" i="1"/>
  <c r="G149" i="1" s="1"/>
  <c r="I149" i="1" s="1"/>
  <c r="C150" i="1" s="1"/>
  <c r="A285" i="1" l="1"/>
  <c r="B284" i="1"/>
  <c r="D284" i="1"/>
  <c r="H150" i="1"/>
  <c r="J150" i="1" s="1"/>
  <c r="E150" i="1"/>
  <c r="B285" i="1" l="1"/>
  <c r="A286" i="1"/>
  <c r="D285" i="1"/>
  <c r="F150" i="1"/>
  <c r="G150" i="1" s="1"/>
  <c r="I150" i="1" s="1"/>
  <c r="C151" i="1" s="1"/>
  <c r="A287" i="1" l="1"/>
  <c r="D286" i="1"/>
  <c r="B286" i="1"/>
  <c r="H151" i="1"/>
  <c r="J151" i="1" s="1"/>
  <c r="E151" i="1"/>
  <c r="A288" i="1" l="1"/>
  <c r="D287" i="1"/>
  <c r="B287" i="1"/>
  <c r="F151" i="1"/>
  <c r="G151" i="1" s="1"/>
  <c r="I151" i="1" s="1"/>
  <c r="C152" i="1" s="1"/>
  <c r="B288" i="1" l="1"/>
  <c r="D288" i="1"/>
  <c r="A289" i="1"/>
  <c r="H152" i="1"/>
  <c r="J152" i="1" s="1"/>
  <c r="E152" i="1"/>
  <c r="B289" i="1" l="1"/>
  <c r="D289" i="1"/>
  <c r="A290" i="1"/>
  <c r="F152" i="1"/>
  <c r="G152" i="1" s="1"/>
  <c r="I152" i="1" s="1"/>
  <c r="C153" i="1" s="1"/>
  <c r="D290" i="1" l="1"/>
  <c r="B290" i="1"/>
  <c r="A291" i="1"/>
  <c r="E153" i="1"/>
  <c r="H153" i="1"/>
  <c r="J153" i="1" s="1"/>
  <c r="B291" i="1" l="1"/>
  <c r="A292" i="1"/>
  <c r="D291" i="1"/>
  <c r="F153" i="1"/>
  <c r="G153" i="1" s="1"/>
  <c r="I153" i="1" s="1"/>
  <c r="C154" i="1" s="1"/>
  <c r="B292" i="1" l="1"/>
  <c r="A293" i="1"/>
  <c r="D292" i="1"/>
  <c r="E154" i="1"/>
  <c r="H154" i="1"/>
  <c r="J154" i="1" s="1"/>
  <c r="D293" i="1" l="1"/>
  <c r="B293" i="1"/>
  <c r="A294" i="1"/>
  <c r="F154" i="1"/>
  <c r="G154" i="1" s="1"/>
  <c r="I154" i="1" s="1"/>
  <c r="C155" i="1" s="1"/>
  <c r="B294" i="1" l="1"/>
  <c r="A295" i="1"/>
  <c r="D294" i="1"/>
  <c r="E155" i="1"/>
  <c r="H155" i="1"/>
  <c r="J155" i="1" s="1"/>
  <c r="B295" i="1" l="1"/>
  <c r="A296" i="1"/>
  <c r="D295" i="1"/>
  <c r="F155" i="1"/>
  <c r="G155" i="1" s="1"/>
  <c r="I155" i="1" s="1"/>
  <c r="C156" i="1" s="1"/>
  <c r="A297" i="1" l="1"/>
  <c r="D296" i="1"/>
  <c r="B296" i="1"/>
  <c r="H156" i="1"/>
  <c r="J156" i="1" s="1"/>
  <c r="E156" i="1"/>
  <c r="A298" i="1" l="1"/>
  <c r="D297" i="1"/>
  <c r="B297" i="1"/>
  <c r="F156" i="1"/>
  <c r="G156" i="1" s="1"/>
  <c r="I156" i="1" s="1"/>
  <c r="C157" i="1" s="1"/>
  <c r="D298" i="1" l="1"/>
  <c r="A299" i="1"/>
  <c r="B298" i="1"/>
  <c r="H157" i="1"/>
  <c r="J157" i="1" s="1"/>
  <c r="E157" i="1"/>
  <c r="B299" i="1" l="1"/>
  <c r="A300" i="1"/>
  <c r="D299" i="1"/>
  <c r="F157" i="1"/>
  <c r="G157" i="1" s="1"/>
  <c r="I157" i="1" s="1"/>
  <c r="C158" i="1" s="1"/>
  <c r="D300" i="1" l="1"/>
  <c r="B300" i="1"/>
  <c r="A301" i="1"/>
  <c r="H158" i="1"/>
  <c r="J158" i="1" s="1"/>
  <c r="E158" i="1"/>
  <c r="B301" i="1" l="1"/>
  <c r="D301" i="1"/>
  <c r="A302" i="1"/>
  <c r="F158" i="1"/>
  <c r="G158" i="1" s="1"/>
  <c r="I158" i="1" s="1"/>
  <c r="C159" i="1" s="1"/>
  <c r="B302" i="1" l="1"/>
  <c r="A303" i="1"/>
  <c r="D302" i="1"/>
  <c r="H159" i="1"/>
  <c r="J159" i="1" s="1"/>
  <c r="E159" i="1"/>
  <c r="B303" i="1" l="1"/>
  <c r="A304" i="1"/>
  <c r="D303" i="1"/>
  <c r="F159" i="1"/>
  <c r="G159" i="1" s="1"/>
  <c r="I159" i="1" s="1"/>
  <c r="C160" i="1" s="1"/>
  <c r="A305" i="1" l="1"/>
  <c r="D304" i="1"/>
  <c r="B304" i="1"/>
  <c r="E160" i="1"/>
  <c r="H160" i="1"/>
  <c r="J160" i="1" s="1"/>
  <c r="D305" i="1" l="1"/>
  <c r="B305" i="1"/>
  <c r="A306" i="1"/>
  <c r="F160" i="1"/>
  <c r="G160" i="1" s="1"/>
  <c r="I160" i="1" s="1"/>
  <c r="C161" i="1" s="1"/>
  <c r="B306" i="1" l="1"/>
  <c r="A307" i="1"/>
  <c r="D306" i="1"/>
  <c r="H161" i="1"/>
  <c r="J161" i="1" s="1"/>
  <c r="E161" i="1"/>
  <c r="D307" i="1" l="1"/>
  <c r="B307" i="1"/>
  <c r="A308" i="1"/>
  <c r="F161" i="1"/>
  <c r="G161" i="1" s="1"/>
  <c r="I161" i="1" s="1"/>
  <c r="C162" i="1" s="1"/>
  <c r="A309" i="1" l="1"/>
  <c r="B308" i="1"/>
  <c r="D308" i="1"/>
  <c r="E162" i="1"/>
  <c r="H162" i="1"/>
  <c r="J162" i="1" s="1"/>
  <c r="D309" i="1" l="1"/>
  <c r="A310" i="1"/>
  <c r="B309" i="1"/>
  <c r="F162" i="1"/>
  <c r="G162" i="1" s="1"/>
  <c r="I162" i="1" s="1"/>
  <c r="C163" i="1" s="1"/>
  <c r="B310" i="1" l="1"/>
  <c r="A311" i="1"/>
  <c r="D310" i="1"/>
  <c r="E163" i="1"/>
  <c r="H163" i="1"/>
  <c r="J163" i="1" s="1"/>
  <c r="D311" i="1" l="1"/>
  <c r="B311" i="1"/>
  <c r="A312" i="1"/>
  <c r="F163" i="1"/>
  <c r="G163" i="1" s="1"/>
  <c r="I163" i="1" s="1"/>
  <c r="C164" i="1" s="1"/>
  <c r="B312" i="1" l="1"/>
  <c r="A313" i="1"/>
  <c r="D312" i="1"/>
  <c r="E164" i="1"/>
  <c r="H164" i="1"/>
  <c r="J164" i="1" s="1"/>
  <c r="A314" i="1" l="1"/>
  <c r="D313" i="1"/>
  <c r="B313" i="1"/>
  <c r="F164" i="1"/>
  <c r="G164" i="1" s="1"/>
  <c r="I164" i="1" s="1"/>
  <c r="C165" i="1" s="1"/>
  <c r="D314" i="1" l="1"/>
  <c r="B314" i="1"/>
  <c r="A315" i="1"/>
  <c r="H165" i="1"/>
  <c r="J165" i="1" s="1"/>
  <c r="E165" i="1"/>
  <c r="B315" i="1" l="1"/>
  <c r="A316" i="1"/>
  <c r="D315" i="1"/>
  <c r="F165" i="1"/>
  <c r="G165" i="1" s="1"/>
  <c r="I165" i="1" s="1"/>
  <c r="C166" i="1" s="1"/>
  <c r="D316" i="1" l="1"/>
  <c r="A317" i="1"/>
  <c r="B316" i="1"/>
  <c r="H166" i="1"/>
  <c r="J166" i="1" s="1"/>
  <c r="E166" i="1"/>
  <c r="B317" i="1" l="1"/>
  <c r="A318" i="1"/>
  <c r="D317" i="1"/>
  <c r="F166" i="1"/>
  <c r="G166" i="1" s="1"/>
  <c r="I166" i="1" s="1"/>
  <c r="C167" i="1" s="1"/>
  <c r="A319" i="1" l="1"/>
  <c r="B318" i="1"/>
  <c r="D318" i="1"/>
  <c r="E167" i="1"/>
  <c r="H167" i="1"/>
  <c r="J167" i="1" s="1"/>
  <c r="D319" i="1" l="1"/>
  <c r="B319" i="1"/>
  <c r="A320" i="1"/>
  <c r="F167" i="1"/>
  <c r="G167" i="1" s="1"/>
  <c r="I167" i="1" s="1"/>
  <c r="C168" i="1" s="1"/>
  <c r="B320" i="1" l="1"/>
  <c r="A321" i="1"/>
  <c r="D320" i="1"/>
  <c r="E168" i="1"/>
  <c r="H168" i="1"/>
  <c r="J168" i="1" s="1"/>
  <c r="B321" i="1" l="1"/>
  <c r="D321" i="1"/>
  <c r="A322" i="1"/>
  <c r="F168" i="1"/>
  <c r="G168" i="1" s="1"/>
  <c r="I168" i="1" s="1"/>
  <c r="C169" i="1" s="1"/>
  <c r="D322" i="1" l="1"/>
  <c r="B322" i="1"/>
  <c r="A323" i="1"/>
  <c r="H169" i="1"/>
  <c r="J169" i="1" s="1"/>
  <c r="E169" i="1"/>
  <c r="B323" i="1" l="1"/>
  <c r="A324" i="1"/>
  <c r="D323" i="1"/>
  <c r="F169" i="1"/>
  <c r="G169" i="1" s="1"/>
  <c r="I169" i="1" s="1"/>
  <c r="C170" i="1" s="1"/>
  <c r="A325" i="1" l="1"/>
  <c r="B324" i="1"/>
  <c r="D324" i="1"/>
  <c r="E170" i="1"/>
  <c r="H170" i="1"/>
  <c r="J170" i="1" s="1"/>
  <c r="D325" i="1" l="1"/>
  <c r="B325" i="1"/>
  <c r="A326" i="1"/>
  <c r="F170" i="1"/>
  <c r="G170" i="1" s="1"/>
  <c r="I170" i="1" s="1"/>
  <c r="C171" i="1" s="1"/>
  <c r="D326" i="1" l="1"/>
  <c r="B326" i="1"/>
  <c r="A327" i="1"/>
  <c r="E171" i="1"/>
  <c r="H171" i="1"/>
  <c r="J171" i="1" s="1"/>
  <c r="B327" i="1" l="1"/>
  <c r="D327" i="1"/>
  <c r="A328" i="1"/>
  <c r="F171" i="1"/>
  <c r="G171" i="1" s="1"/>
  <c r="I171" i="1" s="1"/>
  <c r="C172" i="1" s="1"/>
  <c r="A329" i="1" l="1"/>
  <c r="B328" i="1"/>
  <c r="D328" i="1"/>
  <c r="H172" i="1"/>
  <c r="J172" i="1" s="1"/>
  <c r="E172" i="1"/>
  <c r="A330" i="1" l="1"/>
  <c r="B329" i="1"/>
  <c r="D329" i="1"/>
  <c r="F172" i="1"/>
  <c r="G172" i="1" s="1"/>
  <c r="I172" i="1" s="1"/>
  <c r="C173" i="1" s="1"/>
  <c r="A331" i="1" l="1"/>
  <c r="D330" i="1"/>
  <c r="B330" i="1"/>
  <c r="H173" i="1"/>
  <c r="J173" i="1" s="1"/>
  <c r="E173" i="1"/>
  <c r="B331" i="1" l="1"/>
  <c r="A332" i="1"/>
  <c r="D331" i="1"/>
  <c r="F173" i="1"/>
  <c r="G173" i="1" s="1"/>
  <c r="I173" i="1" s="1"/>
  <c r="C174" i="1" s="1"/>
  <c r="D332" i="1" l="1"/>
  <c r="B332" i="1"/>
  <c r="A333" i="1"/>
  <c r="E174" i="1"/>
  <c r="H174" i="1"/>
  <c r="J174" i="1" s="1"/>
  <c r="B333" i="1" l="1"/>
  <c r="A334" i="1"/>
  <c r="D333" i="1"/>
  <c r="F174" i="1"/>
  <c r="G174" i="1" s="1"/>
  <c r="I174" i="1" s="1"/>
  <c r="C175" i="1" s="1"/>
  <c r="D334" i="1" l="1"/>
  <c r="B334" i="1"/>
  <c r="A335" i="1"/>
  <c r="H175" i="1"/>
  <c r="J175" i="1" s="1"/>
  <c r="E175" i="1"/>
  <c r="D335" i="1" l="1"/>
  <c r="B335" i="1"/>
  <c r="A336" i="1"/>
  <c r="F175" i="1"/>
  <c r="G175" i="1" s="1"/>
  <c r="I175" i="1" s="1"/>
  <c r="C176" i="1" s="1"/>
  <c r="D336" i="1" l="1"/>
  <c r="A337" i="1"/>
  <c r="B336" i="1"/>
  <c r="H176" i="1"/>
  <c r="J176" i="1" s="1"/>
  <c r="E176" i="1"/>
  <c r="A338" i="1" l="1"/>
  <c r="D337" i="1"/>
  <c r="B337" i="1"/>
  <c r="F176" i="1"/>
  <c r="G176" i="1" s="1"/>
  <c r="I176" i="1" s="1"/>
  <c r="C177" i="1" s="1"/>
  <c r="B338" i="1" l="1"/>
  <c r="D338" i="1"/>
  <c r="A339" i="1"/>
  <c r="E177" i="1"/>
  <c r="H177" i="1"/>
  <c r="J177" i="1" s="1"/>
  <c r="A340" i="1" l="1"/>
  <c r="B339" i="1"/>
  <c r="D339" i="1"/>
  <c r="F177" i="1"/>
  <c r="G177" i="1" s="1"/>
  <c r="I177" i="1" s="1"/>
  <c r="C178" i="1" s="1"/>
  <c r="B340" i="1" l="1"/>
  <c r="D340" i="1"/>
  <c r="A341" i="1"/>
  <c r="H178" i="1"/>
  <c r="J178" i="1" s="1"/>
  <c r="E178" i="1"/>
  <c r="B341" i="1" l="1"/>
  <c r="D341" i="1"/>
  <c r="A342" i="1"/>
  <c r="F178" i="1"/>
  <c r="G178" i="1" s="1"/>
  <c r="I178" i="1" s="1"/>
  <c r="C179" i="1" s="1"/>
  <c r="A343" i="1" l="1"/>
  <c r="D342" i="1"/>
  <c r="B342" i="1"/>
  <c r="H179" i="1"/>
  <c r="J179" i="1" s="1"/>
  <c r="E179" i="1"/>
  <c r="B343" i="1" l="1"/>
  <c r="A344" i="1"/>
  <c r="D343" i="1"/>
  <c r="F179" i="1"/>
  <c r="G179" i="1" s="1"/>
  <c r="I179" i="1" s="1"/>
  <c r="C180" i="1" s="1"/>
  <c r="A345" i="1" l="1"/>
  <c r="B344" i="1"/>
  <c r="D344" i="1"/>
  <c r="H180" i="1"/>
  <c r="J180" i="1" s="1"/>
  <c r="E180" i="1"/>
  <c r="A346" i="1" l="1"/>
  <c r="D345" i="1"/>
  <c r="B345" i="1"/>
  <c r="F180" i="1"/>
  <c r="G180" i="1" s="1"/>
  <c r="I180" i="1" s="1"/>
  <c r="C181" i="1" s="1"/>
  <c r="D346" i="1" l="1"/>
  <c r="A347" i="1"/>
  <c r="B346" i="1"/>
  <c r="H181" i="1"/>
  <c r="J181" i="1" s="1"/>
  <c r="E181" i="1"/>
  <c r="D347" i="1" l="1"/>
  <c r="A348" i="1"/>
  <c r="B347" i="1"/>
  <c r="F181" i="1"/>
  <c r="G181" i="1" s="1"/>
  <c r="I181" i="1" s="1"/>
  <c r="C182" i="1" s="1"/>
  <c r="B348" i="1" l="1"/>
  <c r="D348" i="1"/>
  <c r="A349" i="1"/>
  <c r="H182" i="1"/>
  <c r="J182" i="1" s="1"/>
  <c r="E182" i="1"/>
  <c r="A350" i="1" l="1"/>
  <c r="B349" i="1"/>
  <c r="D349" i="1"/>
  <c r="F182" i="1"/>
  <c r="G182" i="1" s="1"/>
  <c r="I182" i="1" s="1"/>
  <c r="C183" i="1" s="1"/>
  <c r="B350" i="1" l="1"/>
  <c r="D350" i="1"/>
  <c r="A351" i="1"/>
  <c r="H183" i="1"/>
  <c r="J183" i="1" s="1"/>
  <c r="E183" i="1"/>
  <c r="B351" i="1" l="1"/>
  <c r="A352" i="1"/>
  <c r="D351" i="1"/>
  <c r="F183" i="1"/>
  <c r="G183" i="1" s="1"/>
  <c r="I183" i="1" s="1"/>
  <c r="C184" i="1" s="1"/>
  <c r="D352" i="1" l="1"/>
  <c r="A353" i="1"/>
  <c r="B352" i="1"/>
  <c r="H184" i="1"/>
  <c r="J184" i="1" s="1"/>
  <c r="E184" i="1"/>
  <c r="A354" i="1" l="1"/>
  <c r="B353" i="1"/>
  <c r="D353" i="1"/>
  <c r="F184" i="1"/>
  <c r="G184" i="1" s="1"/>
  <c r="I184" i="1" s="1"/>
  <c r="C185" i="1" s="1"/>
  <c r="A355" i="1" l="1"/>
  <c r="B354" i="1"/>
  <c r="D354" i="1"/>
  <c r="H185" i="1"/>
  <c r="J185" i="1" s="1"/>
  <c r="E185" i="1"/>
  <c r="A356" i="1" l="1"/>
  <c r="B355" i="1"/>
  <c r="D355" i="1"/>
  <c r="F185" i="1"/>
  <c r="G185" i="1" s="1"/>
  <c r="I185" i="1" s="1"/>
  <c r="C186" i="1" s="1"/>
  <c r="A357" i="1" l="1"/>
  <c r="D356" i="1"/>
  <c r="B356" i="1"/>
  <c r="H186" i="1"/>
  <c r="J186" i="1" s="1"/>
  <c r="E186" i="1"/>
  <c r="B357" i="1" l="1"/>
  <c r="A358" i="1"/>
  <c r="D357" i="1"/>
  <c r="F186" i="1"/>
  <c r="G186" i="1" s="1"/>
  <c r="I186" i="1" s="1"/>
  <c r="C187" i="1" s="1"/>
  <c r="D358" i="1" l="1"/>
  <c r="A359" i="1"/>
  <c r="B358" i="1"/>
  <c r="H187" i="1"/>
  <c r="J187" i="1" s="1"/>
  <c r="E187" i="1"/>
  <c r="D359" i="1" l="1"/>
  <c r="B359" i="1"/>
  <c r="A360" i="1"/>
  <c r="F187" i="1"/>
  <c r="G187" i="1" s="1"/>
  <c r="I187" i="1" s="1"/>
  <c r="C188" i="1" s="1"/>
  <c r="D360" i="1" l="1"/>
  <c r="A361" i="1"/>
  <c r="B360" i="1"/>
  <c r="H188" i="1"/>
  <c r="J188" i="1" s="1"/>
  <c r="E188" i="1"/>
  <c r="D361" i="1" l="1"/>
  <c r="A362" i="1"/>
  <c r="B361" i="1"/>
  <c r="F188" i="1"/>
  <c r="G188" i="1" s="1"/>
  <c r="I188" i="1" s="1"/>
  <c r="C189" i="1" s="1"/>
  <c r="A363" i="1" l="1"/>
  <c r="B362" i="1"/>
  <c r="D362" i="1"/>
  <c r="H189" i="1"/>
  <c r="J189" i="1" s="1"/>
  <c r="E189" i="1"/>
  <c r="B363" i="1" l="1"/>
  <c r="A364" i="1"/>
  <c r="D363" i="1"/>
  <c r="F189" i="1"/>
  <c r="G189" i="1" s="1"/>
  <c r="I189" i="1" s="1"/>
  <c r="C190" i="1" s="1"/>
  <c r="D364" i="1" l="1"/>
  <c r="B364" i="1"/>
  <c r="A365" i="1"/>
  <c r="H190" i="1"/>
  <c r="J190" i="1" s="1"/>
  <c r="E190" i="1"/>
  <c r="B365" i="1" l="1"/>
  <c r="D365" i="1"/>
  <c r="A366" i="1"/>
  <c r="F190" i="1"/>
  <c r="G190" i="1" s="1"/>
  <c r="I190" i="1" s="1"/>
  <c r="C191" i="1" s="1"/>
  <c r="B366" i="1" l="1"/>
  <c r="A367" i="1"/>
  <c r="D366" i="1"/>
  <c r="H191" i="1"/>
  <c r="J191" i="1" s="1"/>
  <c r="E191" i="1"/>
  <c r="B367" i="1" l="1"/>
  <c r="A368" i="1"/>
  <c r="D367" i="1"/>
  <c r="F191" i="1"/>
  <c r="G191" i="1" s="1"/>
  <c r="I191" i="1" s="1"/>
  <c r="C192" i="1" s="1"/>
  <c r="D368" i="1" l="1"/>
  <c r="B368" i="1"/>
  <c r="A369" i="1"/>
  <c r="H192" i="1"/>
  <c r="J192" i="1" s="1"/>
  <c r="E192" i="1"/>
  <c r="A370" i="1" l="1"/>
  <c r="D369" i="1"/>
  <c r="B369" i="1"/>
  <c r="F192" i="1"/>
  <c r="G192" i="1" s="1"/>
  <c r="I192" i="1" s="1"/>
  <c r="C193" i="1" s="1"/>
  <c r="B370" i="1" l="1"/>
  <c r="A371" i="1"/>
  <c r="D370" i="1"/>
  <c r="H193" i="1"/>
  <c r="J193" i="1" s="1"/>
  <c r="E193" i="1"/>
  <c r="D371" i="1" l="1"/>
  <c r="A372" i="1"/>
  <c r="B371" i="1"/>
  <c r="F193" i="1"/>
  <c r="G193" i="1" s="1"/>
  <c r="I193" i="1" s="1"/>
  <c r="C194" i="1" s="1"/>
  <c r="B372" i="1" l="1"/>
  <c r="D372" i="1"/>
  <c r="A373" i="1"/>
  <c r="H194" i="1"/>
  <c r="J194" i="1" s="1"/>
  <c r="E194" i="1"/>
  <c r="A374" i="1" l="1"/>
  <c r="D373" i="1"/>
  <c r="B373" i="1"/>
  <c r="F194" i="1"/>
  <c r="G194" i="1" s="1"/>
  <c r="I194" i="1" s="1"/>
  <c r="C195" i="1" s="1"/>
  <c r="B374" i="1" l="1"/>
  <c r="A375" i="1"/>
  <c r="D374" i="1"/>
  <c r="H195" i="1"/>
  <c r="J195" i="1" s="1"/>
  <c r="E195" i="1"/>
  <c r="B375" i="1" l="1"/>
  <c r="D375" i="1"/>
  <c r="A376" i="1"/>
  <c r="F195" i="1"/>
  <c r="G195" i="1" s="1"/>
  <c r="I195" i="1" s="1"/>
  <c r="C196" i="1" s="1"/>
  <c r="D376" i="1" l="1"/>
  <c r="B376" i="1"/>
  <c r="A377" i="1"/>
  <c r="H196" i="1"/>
  <c r="J196" i="1" s="1"/>
  <c r="E196" i="1"/>
  <c r="B377" i="1" l="1"/>
  <c r="D377" i="1"/>
  <c r="F196" i="1"/>
  <c r="G196" i="1" s="1"/>
  <c r="I196" i="1" s="1"/>
  <c r="C197" i="1" s="1"/>
  <c r="H197" i="1" l="1"/>
  <c r="J197" i="1" s="1"/>
  <c r="E197" i="1"/>
  <c r="F197" i="1" l="1"/>
  <c r="G197" i="1" s="1"/>
  <c r="I197" i="1" s="1"/>
  <c r="C198" i="1" s="1"/>
  <c r="H198" i="1" l="1"/>
  <c r="J198" i="1" s="1"/>
  <c r="E198" i="1"/>
  <c r="F198" i="1" l="1"/>
  <c r="G198" i="1" s="1"/>
  <c r="I198" i="1" s="1"/>
  <c r="C199" i="1" s="1"/>
  <c r="H199" i="1" l="1"/>
  <c r="J199" i="1" s="1"/>
  <c r="E199" i="1"/>
  <c r="F199" i="1" l="1"/>
  <c r="G199" i="1" s="1"/>
  <c r="I199" i="1" s="1"/>
  <c r="C200" i="1" s="1"/>
  <c r="H200" i="1" l="1"/>
  <c r="J200" i="1" s="1"/>
  <c r="E200" i="1"/>
  <c r="F200" i="1" l="1"/>
  <c r="G200" i="1" s="1"/>
  <c r="I200" i="1" s="1"/>
  <c r="C201" i="1" s="1"/>
  <c r="H201" i="1" l="1"/>
  <c r="J201" i="1" s="1"/>
  <c r="E201" i="1"/>
  <c r="F201" i="1" l="1"/>
  <c r="G201" i="1" s="1"/>
  <c r="I201" i="1" s="1"/>
  <c r="C202" i="1" s="1"/>
  <c r="H202" i="1" l="1"/>
  <c r="J202" i="1" s="1"/>
  <c r="E202" i="1"/>
  <c r="F202" i="1" l="1"/>
  <c r="G202" i="1" s="1"/>
  <c r="I202" i="1" s="1"/>
  <c r="C203" i="1" s="1"/>
  <c r="H203" i="1" l="1"/>
  <c r="J203" i="1" s="1"/>
  <c r="E203" i="1"/>
  <c r="F203" i="1" l="1"/>
  <c r="G203" i="1" s="1"/>
  <c r="I203" i="1" s="1"/>
  <c r="C204" i="1" s="1"/>
  <c r="H204" i="1" l="1"/>
  <c r="J204" i="1" s="1"/>
  <c r="E204" i="1"/>
  <c r="F204" i="1" l="1"/>
  <c r="G204" i="1" s="1"/>
  <c r="I204" i="1" s="1"/>
  <c r="C205" i="1" s="1"/>
  <c r="H205" i="1" l="1"/>
  <c r="J205" i="1" s="1"/>
  <c r="E205" i="1"/>
  <c r="F205" i="1" l="1"/>
  <c r="G205" i="1" s="1"/>
  <c r="I205" i="1" s="1"/>
  <c r="C206" i="1" s="1"/>
  <c r="H206" i="1" l="1"/>
  <c r="J206" i="1" s="1"/>
  <c r="E206" i="1"/>
  <c r="F206" i="1" l="1"/>
  <c r="G206" i="1" s="1"/>
  <c r="I206" i="1" s="1"/>
  <c r="C207" i="1" s="1"/>
  <c r="H207" i="1" l="1"/>
  <c r="J207" i="1" s="1"/>
  <c r="E207" i="1"/>
  <c r="F207" i="1" l="1"/>
  <c r="G207" i="1" s="1"/>
  <c r="I207" i="1" s="1"/>
  <c r="C208" i="1" s="1"/>
  <c r="H208" i="1" l="1"/>
  <c r="J208" i="1" s="1"/>
  <c r="E208" i="1"/>
  <c r="F208" i="1" l="1"/>
  <c r="G208" i="1" s="1"/>
  <c r="I208" i="1" s="1"/>
  <c r="C209" i="1" s="1"/>
  <c r="H209" i="1" l="1"/>
  <c r="J209" i="1" s="1"/>
  <c r="E209" i="1"/>
  <c r="F209" i="1" l="1"/>
  <c r="G209" i="1" s="1"/>
  <c r="I209" i="1" s="1"/>
  <c r="C210" i="1" s="1"/>
  <c r="H210" i="1" l="1"/>
  <c r="J210" i="1" s="1"/>
  <c r="E210" i="1"/>
  <c r="F210" i="1" l="1"/>
  <c r="G210" i="1" s="1"/>
  <c r="I210" i="1" s="1"/>
  <c r="C211" i="1" s="1"/>
  <c r="E211" i="1" l="1"/>
  <c r="H211" i="1"/>
  <c r="J211" i="1" s="1"/>
  <c r="F211" i="1" l="1"/>
  <c r="G211" i="1" s="1"/>
  <c r="I211" i="1" s="1"/>
  <c r="C212" i="1" s="1"/>
  <c r="H212" i="1" l="1"/>
  <c r="J212" i="1" s="1"/>
  <c r="E212" i="1"/>
  <c r="F212" i="1" l="1"/>
  <c r="G212" i="1" s="1"/>
  <c r="I212" i="1" s="1"/>
  <c r="C213" i="1" s="1"/>
  <c r="H213" i="1" l="1"/>
  <c r="J213" i="1" s="1"/>
  <c r="E213" i="1"/>
  <c r="F213" i="1" l="1"/>
  <c r="G213" i="1" s="1"/>
  <c r="I213" i="1" s="1"/>
  <c r="C214" i="1" s="1"/>
  <c r="E214" i="1" l="1"/>
  <c r="H214" i="1"/>
  <c r="J214" i="1" s="1"/>
  <c r="F214" i="1" l="1"/>
  <c r="G214" i="1" s="1"/>
  <c r="I214" i="1" s="1"/>
  <c r="C215" i="1" s="1"/>
  <c r="E215" i="1" l="1"/>
  <c r="H215" i="1"/>
  <c r="J215" i="1" s="1"/>
  <c r="F215" i="1" l="1"/>
  <c r="G215" i="1" s="1"/>
  <c r="I215" i="1" s="1"/>
  <c r="C216" i="1" s="1"/>
  <c r="H216" i="1" l="1"/>
  <c r="J216" i="1" s="1"/>
  <c r="E216" i="1"/>
  <c r="F216" i="1" l="1"/>
  <c r="G216" i="1" s="1"/>
  <c r="I216" i="1" s="1"/>
  <c r="C217" i="1" s="1"/>
  <c r="E217" i="1" l="1"/>
  <c r="H217" i="1"/>
  <c r="J217" i="1" s="1"/>
  <c r="F217" i="1" l="1"/>
  <c r="G217" i="1" s="1"/>
  <c r="I217" i="1" s="1"/>
  <c r="C218" i="1" s="1"/>
  <c r="H218" i="1" l="1"/>
  <c r="J218" i="1" s="1"/>
  <c r="E218" i="1"/>
  <c r="F218" i="1" l="1"/>
  <c r="G218" i="1" s="1"/>
  <c r="I218" i="1" s="1"/>
  <c r="C219" i="1" s="1"/>
  <c r="E219" i="1" l="1"/>
  <c r="H219" i="1"/>
  <c r="J219" i="1" s="1"/>
  <c r="F219" i="1" l="1"/>
  <c r="G219" i="1" s="1"/>
  <c r="I219" i="1" s="1"/>
  <c r="C220" i="1" s="1"/>
  <c r="H220" i="1" l="1"/>
  <c r="J220" i="1" s="1"/>
  <c r="E220" i="1"/>
  <c r="F220" i="1" l="1"/>
  <c r="G220" i="1" s="1"/>
  <c r="I220" i="1" s="1"/>
  <c r="C221" i="1" s="1"/>
  <c r="H221" i="1" l="1"/>
  <c r="J221" i="1" s="1"/>
  <c r="E221" i="1"/>
  <c r="F221" i="1" l="1"/>
  <c r="G221" i="1" s="1"/>
  <c r="I221" i="1" s="1"/>
  <c r="C222" i="1" s="1"/>
  <c r="E222" i="1" l="1"/>
  <c r="H222" i="1"/>
  <c r="J222" i="1" s="1"/>
  <c r="F222" i="1" l="1"/>
  <c r="G222" i="1" s="1"/>
  <c r="I222" i="1" s="1"/>
  <c r="C223" i="1" s="1"/>
  <c r="H223" i="1" l="1"/>
  <c r="J223" i="1" s="1"/>
  <c r="E223" i="1"/>
  <c r="F223" i="1" l="1"/>
  <c r="G223" i="1" s="1"/>
  <c r="I223" i="1" s="1"/>
  <c r="C224" i="1" s="1"/>
  <c r="H224" i="1" l="1"/>
  <c r="J224" i="1" s="1"/>
  <c r="E224" i="1"/>
  <c r="F224" i="1" l="1"/>
  <c r="G224" i="1" s="1"/>
  <c r="I224" i="1" s="1"/>
  <c r="C225" i="1" s="1"/>
  <c r="E225" i="1" l="1"/>
  <c r="H225" i="1"/>
  <c r="J225" i="1" s="1"/>
  <c r="F225" i="1" l="1"/>
  <c r="G225" i="1" s="1"/>
  <c r="I225" i="1" s="1"/>
  <c r="C226" i="1" s="1"/>
  <c r="H226" i="1" l="1"/>
  <c r="J226" i="1" s="1"/>
  <c r="E226" i="1"/>
  <c r="F226" i="1" l="1"/>
  <c r="G226" i="1" s="1"/>
  <c r="I226" i="1" s="1"/>
  <c r="C227" i="1" s="1"/>
  <c r="E227" i="1" l="1"/>
  <c r="H227" i="1"/>
  <c r="J227" i="1" s="1"/>
  <c r="F227" i="1" l="1"/>
  <c r="G227" i="1" s="1"/>
  <c r="I227" i="1" s="1"/>
  <c r="C228" i="1" s="1"/>
  <c r="E228" i="1" l="1"/>
  <c r="H228" i="1"/>
  <c r="J228" i="1" s="1"/>
  <c r="F228" i="1" l="1"/>
  <c r="G228" i="1" s="1"/>
  <c r="I228" i="1" s="1"/>
  <c r="C229" i="1" s="1"/>
  <c r="H229" i="1" l="1"/>
  <c r="J229" i="1" s="1"/>
  <c r="E229" i="1"/>
  <c r="F229" i="1" l="1"/>
  <c r="G229" i="1" s="1"/>
  <c r="I229" i="1" s="1"/>
  <c r="C230" i="1" s="1"/>
  <c r="E230" i="1" l="1"/>
  <c r="H230" i="1"/>
  <c r="J230" i="1" s="1"/>
  <c r="F230" i="1" l="1"/>
  <c r="G230" i="1" s="1"/>
  <c r="I230" i="1" s="1"/>
  <c r="C231" i="1" s="1"/>
  <c r="E231" i="1" l="1"/>
  <c r="H231" i="1"/>
  <c r="J231" i="1" s="1"/>
  <c r="F231" i="1" l="1"/>
  <c r="G231" i="1" s="1"/>
  <c r="I231" i="1" s="1"/>
  <c r="C232" i="1" s="1"/>
  <c r="E232" i="1" l="1"/>
  <c r="H232" i="1"/>
  <c r="J232" i="1" s="1"/>
  <c r="F232" i="1" l="1"/>
  <c r="G232" i="1" s="1"/>
  <c r="I232" i="1" s="1"/>
  <c r="C233" i="1" s="1"/>
  <c r="E233" i="1" l="1"/>
  <c r="H233" i="1"/>
  <c r="J233" i="1" s="1"/>
  <c r="F233" i="1" l="1"/>
  <c r="G233" i="1" s="1"/>
  <c r="I233" i="1" s="1"/>
  <c r="C234" i="1" s="1"/>
  <c r="H234" i="1" l="1"/>
  <c r="J234" i="1" s="1"/>
  <c r="E234" i="1"/>
  <c r="F234" i="1" l="1"/>
  <c r="G234" i="1" s="1"/>
  <c r="I234" i="1" s="1"/>
  <c r="C235" i="1" s="1"/>
  <c r="H235" i="1" l="1"/>
  <c r="J235" i="1" s="1"/>
  <c r="E235" i="1"/>
  <c r="F235" i="1" l="1"/>
  <c r="G235" i="1" s="1"/>
  <c r="I235" i="1" s="1"/>
  <c r="C236" i="1" s="1"/>
  <c r="H236" i="1" l="1"/>
  <c r="J236" i="1" s="1"/>
  <c r="E236" i="1"/>
  <c r="F236" i="1" l="1"/>
  <c r="G236" i="1" s="1"/>
  <c r="I236" i="1" s="1"/>
  <c r="C237" i="1" s="1"/>
  <c r="H237" i="1" l="1"/>
  <c r="J237" i="1" s="1"/>
  <c r="E237" i="1"/>
  <c r="F237" i="1" l="1"/>
  <c r="G237" i="1" s="1"/>
  <c r="I237" i="1" s="1"/>
  <c r="C238" i="1" s="1"/>
  <c r="H238" i="1" l="1"/>
  <c r="J238" i="1" s="1"/>
  <c r="E238" i="1"/>
  <c r="F238" i="1" l="1"/>
  <c r="G238" i="1" s="1"/>
  <c r="I238" i="1" s="1"/>
  <c r="C239" i="1" s="1"/>
  <c r="E239" i="1" l="1"/>
  <c r="H239" i="1"/>
  <c r="J239" i="1" s="1"/>
  <c r="F239" i="1" l="1"/>
  <c r="G239" i="1" s="1"/>
  <c r="I239" i="1" s="1"/>
  <c r="C240" i="1" s="1"/>
  <c r="H240" i="1" l="1"/>
  <c r="J240" i="1" s="1"/>
  <c r="E240" i="1"/>
  <c r="F240" i="1" l="1"/>
  <c r="G240" i="1" s="1"/>
  <c r="I240" i="1" s="1"/>
  <c r="C241" i="1" s="1"/>
  <c r="H241" i="1" l="1"/>
  <c r="J241" i="1" s="1"/>
  <c r="E241" i="1"/>
  <c r="F241" i="1" l="1"/>
  <c r="G241" i="1" s="1"/>
  <c r="I241" i="1" s="1"/>
  <c r="C242" i="1" s="1"/>
  <c r="H242" i="1" l="1"/>
  <c r="J242" i="1" s="1"/>
  <c r="E242" i="1"/>
  <c r="F242" i="1" l="1"/>
  <c r="G242" i="1" s="1"/>
  <c r="I242" i="1" s="1"/>
  <c r="C243" i="1" s="1"/>
  <c r="H243" i="1" l="1"/>
  <c r="J243" i="1" s="1"/>
  <c r="E243" i="1"/>
  <c r="F243" i="1" l="1"/>
  <c r="G243" i="1" s="1"/>
  <c r="I243" i="1" s="1"/>
  <c r="C244" i="1" s="1"/>
  <c r="H244" i="1" l="1"/>
  <c r="J244" i="1" s="1"/>
  <c r="E244" i="1"/>
  <c r="F244" i="1" l="1"/>
  <c r="G244" i="1" s="1"/>
  <c r="I244" i="1" s="1"/>
  <c r="C245" i="1" s="1"/>
  <c r="E245" i="1" l="1"/>
  <c r="H245" i="1"/>
  <c r="J245" i="1" s="1"/>
  <c r="F245" i="1" l="1"/>
  <c r="G245" i="1" s="1"/>
  <c r="I245" i="1" s="1"/>
  <c r="C246" i="1" s="1"/>
  <c r="H246" i="1" l="1"/>
  <c r="J246" i="1" s="1"/>
  <c r="E246" i="1"/>
  <c r="F246" i="1" l="1"/>
  <c r="G246" i="1" s="1"/>
  <c r="I246" i="1" s="1"/>
  <c r="C247" i="1" s="1"/>
  <c r="H247" i="1" l="1"/>
  <c r="J247" i="1" s="1"/>
  <c r="E247" i="1"/>
  <c r="F247" i="1" l="1"/>
  <c r="G247" i="1" s="1"/>
  <c r="I247" i="1" s="1"/>
  <c r="C248" i="1" s="1"/>
  <c r="H248" i="1" l="1"/>
  <c r="J248" i="1" s="1"/>
  <c r="E248" i="1"/>
  <c r="F248" i="1" l="1"/>
  <c r="G248" i="1" s="1"/>
  <c r="I248" i="1" s="1"/>
  <c r="C249" i="1" s="1"/>
  <c r="H249" i="1" l="1"/>
  <c r="J249" i="1" s="1"/>
  <c r="E249" i="1"/>
  <c r="F249" i="1" l="1"/>
  <c r="G249" i="1" s="1"/>
  <c r="I249" i="1" s="1"/>
  <c r="C250" i="1" s="1"/>
  <c r="E250" i="1" l="1"/>
  <c r="H250" i="1"/>
  <c r="J250" i="1" s="1"/>
  <c r="F250" i="1" l="1"/>
  <c r="G250" i="1" s="1"/>
  <c r="I250" i="1" s="1"/>
  <c r="C251" i="1" s="1"/>
  <c r="H251" i="1" l="1"/>
  <c r="J251" i="1" s="1"/>
  <c r="E251" i="1"/>
  <c r="F251" i="1" l="1"/>
  <c r="G251" i="1" s="1"/>
  <c r="I251" i="1" s="1"/>
  <c r="C252" i="1" s="1"/>
  <c r="E252" i="1" l="1"/>
  <c r="H252" i="1"/>
  <c r="J252" i="1" s="1"/>
  <c r="F252" i="1" l="1"/>
  <c r="G252" i="1" s="1"/>
  <c r="I252" i="1" s="1"/>
  <c r="C253" i="1" s="1"/>
  <c r="E253" i="1" l="1"/>
  <c r="H253" i="1"/>
  <c r="J253" i="1" s="1"/>
  <c r="F253" i="1" l="1"/>
  <c r="G253" i="1" s="1"/>
  <c r="I253" i="1" s="1"/>
  <c r="C254" i="1" s="1"/>
  <c r="H254" i="1" l="1"/>
  <c r="J254" i="1" s="1"/>
  <c r="E254" i="1"/>
  <c r="F254" i="1" l="1"/>
  <c r="G254" i="1" s="1"/>
  <c r="I254" i="1" s="1"/>
  <c r="C255" i="1" s="1"/>
  <c r="H255" i="1" l="1"/>
  <c r="J255" i="1" s="1"/>
  <c r="E255" i="1"/>
  <c r="F255" i="1" l="1"/>
  <c r="G255" i="1" s="1"/>
  <c r="I255" i="1" s="1"/>
  <c r="C256" i="1" s="1"/>
  <c r="H256" i="1" l="1"/>
  <c r="J256" i="1" s="1"/>
  <c r="E256" i="1"/>
  <c r="F256" i="1" l="1"/>
  <c r="G256" i="1" s="1"/>
  <c r="I256" i="1" s="1"/>
  <c r="C257" i="1" s="1"/>
  <c r="E257" i="1" l="1"/>
  <c r="H257" i="1"/>
  <c r="J257" i="1" s="1"/>
  <c r="F257" i="1" l="1"/>
  <c r="G257" i="1" s="1"/>
  <c r="I257" i="1" s="1"/>
  <c r="C258" i="1" s="1"/>
  <c r="H258" i="1" l="1"/>
  <c r="J258" i="1" s="1"/>
  <c r="E258" i="1"/>
  <c r="F258" i="1" l="1"/>
  <c r="G258" i="1" s="1"/>
  <c r="I258" i="1" s="1"/>
  <c r="C259" i="1" s="1"/>
  <c r="H259" i="1" l="1"/>
  <c r="J259" i="1" s="1"/>
  <c r="E259" i="1"/>
  <c r="F259" i="1" l="1"/>
  <c r="G259" i="1" s="1"/>
  <c r="I259" i="1" s="1"/>
  <c r="C260" i="1" s="1"/>
  <c r="H260" i="1" l="1"/>
  <c r="J260" i="1" s="1"/>
  <c r="E260" i="1"/>
  <c r="F260" i="1" l="1"/>
  <c r="G260" i="1" s="1"/>
  <c r="I260" i="1" s="1"/>
  <c r="C261" i="1" s="1"/>
  <c r="E261" i="1" l="1"/>
  <c r="H261" i="1"/>
  <c r="J261" i="1" s="1"/>
  <c r="F261" i="1" l="1"/>
  <c r="G261" i="1" s="1"/>
  <c r="I261" i="1" s="1"/>
  <c r="C262" i="1" s="1"/>
  <c r="H262" i="1" l="1"/>
  <c r="J262" i="1" s="1"/>
  <c r="E262" i="1"/>
  <c r="F262" i="1" l="1"/>
  <c r="G262" i="1" s="1"/>
  <c r="I262" i="1" s="1"/>
  <c r="C263" i="1" s="1"/>
  <c r="H263" i="1" l="1"/>
  <c r="J263" i="1" s="1"/>
  <c r="E263" i="1"/>
  <c r="F263" i="1" l="1"/>
  <c r="G263" i="1" s="1"/>
  <c r="I263" i="1" s="1"/>
  <c r="C264" i="1" s="1"/>
  <c r="E264" i="1" l="1"/>
  <c r="H264" i="1"/>
  <c r="J264" i="1" s="1"/>
  <c r="F264" i="1" l="1"/>
  <c r="G264" i="1" s="1"/>
  <c r="I264" i="1" s="1"/>
  <c r="C265" i="1" s="1"/>
  <c r="E265" i="1" l="1"/>
  <c r="H265" i="1"/>
  <c r="J265" i="1" s="1"/>
  <c r="F265" i="1" l="1"/>
  <c r="G265" i="1" s="1"/>
  <c r="I265" i="1" s="1"/>
  <c r="C266" i="1" s="1"/>
  <c r="E266" i="1" l="1"/>
  <c r="H266" i="1"/>
  <c r="J266" i="1" s="1"/>
  <c r="F266" i="1" l="1"/>
  <c r="G266" i="1" s="1"/>
  <c r="I266" i="1" s="1"/>
  <c r="C267" i="1" s="1"/>
  <c r="E267" i="1" l="1"/>
  <c r="H267" i="1"/>
  <c r="J267" i="1" s="1"/>
  <c r="F267" i="1" l="1"/>
  <c r="G267" i="1" s="1"/>
  <c r="I267" i="1" s="1"/>
  <c r="C268" i="1" s="1"/>
  <c r="H268" i="1" l="1"/>
  <c r="J268" i="1" s="1"/>
  <c r="E268" i="1"/>
  <c r="F268" i="1" l="1"/>
  <c r="G268" i="1" s="1"/>
  <c r="I268" i="1" s="1"/>
  <c r="C269" i="1" s="1"/>
  <c r="H269" i="1" l="1"/>
  <c r="J269" i="1" s="1"/>
  <c r="E269" i="1"/>
  <c r="F269" i="1" l="1"/>
  <c r="G269" i="1" s="1"/>
  <c r="I269" i="1" s="1"/>
  <c r="C270" i="1" s="1"/>
  <c r="E270" i="1" l="1"/>
  <c r="H270" i="1"/>
  <c r="J270" i="1" s="1"/>
  <c r="F270" i="1" l="1"/>
  <c r="G270" i="1" s="1"/>
  <c r="I270" i="1" s="1"/>
  <c r="C271" i="1" s="1"/>
  <c r="H271" i="1" l="1"/>
  <c r="J271" i="1" s="1"/>
  <c r="E271" i="1"/>
  <c r="F271" i="1" l="1"/>
  <c r="G271" i="1" s="1"/>
  <c r="I271" i="1" s="1"/>
  <c r="C272" i="1" s="1"/>
  <c r="H272" i="1" l="1"/>
  <c r="J272" i="1" s="1"/>
  <c r="E272" i="1"/>
  <c r="F272" i="1" l="1"/>
  <c r="G272" i="1" s="1"/>
  <c r="I272" i="1" s="1"/>
  <c r="C273" i="1" s="1"/>
  <c r="E273" i="1" l="1"/>
  <c r="H273" i="1"/>
  <c r="J273" i="1" s="1"/>
  <c r="F273" i="1" l="1"/>
  <c r="G273" i="1" s="1"/>
  <c r="I273" i="1" s="1"/>
  <c r="C274" i="1" s="1"/>
  <c r="H274" i="1" l="1"/>
  <c r="J274" i="1" s="1"/>
  <c r="E274" i="1"/>
  <c r="F274" i="1" l="1"/>
  <c r="G274" i="1" s="1"/>
  <c r="I274" i="1" s="1"/>
  <c r="C275" i="1" s="1"/>
  <c r="H275" i="1" l="1"/>
  <c r="J275" i="1" s="1"/>
  <c r="E275" i="1"/>
  <c r="F275" i="1" l="1"/>
  <c r="G275" i="1" s="1"/>
  <c r="I275" i="1" s="1"/>
  <c r="C276" i="1" s="1"/>
  <c r="H276" i="1" l="1"/>
  <c r="J276" i="1" s="1"/>
  <c r="E276" i="1"/>
  <c r="F276" i="1" l="1"/>
  <c r="G276" i="1" s="1"/>
  <c r="I276" i="1" s="1"/>
  <c r="C277" i="1" s="1"/>
  <c r="H277" i="1" l="1"/>
  <c r="J277" i="1" s="1"/>
  <c r="E277" i="1"/>
  <c r="F277" i="1" l="1"/>
  <c r="G277" i="1" s="1"/>
  <c r="I277" i="1" s="1"/>
  <c r="C278" i="1" s="1"/>
  <c r="E278" i="1" l="1"/>
  <c r="H278" i="1"/>
  <c r="J278" i="1" s="1"/>
  <c r="F278" i="1" l="1"/>
  <c r="G278" i="1" s="1"/>
  <c r="I278" i="1" s="1"/>
  <c r="C279" i="1" s="1"/>
  <c r="H279" i="1" l="1"/>
  <c r="J279" i="1" s="1"/>
  <c r="E279" i="1"/>
  <c r="F279" i="1" l="1"/>
  <c r="G279" i="1" s="1"/>
  <c r="I279" i="1" s="1"/>
  <c r="C280" i="1" s="1"/>
  <c r="H280" i="1" l="1"/>
  <c r="J280" i="1" s="1"/>
  <c r="E280" i="1"/>
  <c r="F280" i="1" l="1"/>
  <c r="G280" i="1" s="1"/>
  <c r="I280" i="1" s="1"/>
  <c r="C281" i="1" s="1"/>
  <c r="H281" i="1" l="1"/>
  <c r="J281" i="1" s="1"/>
  <c r="E281" i="1"/>
  <c r="F281" i="1" l="1"/>
  <c r="G281" i="1" s="1"/>
  <c r="I281" i="1" s="1"/>
  <c r="C282" i="1" s="1"/>
  <c r="E282" i="1" l="1"/>
  <c r="H282" i="1"/>
  <c r="J282" i="1" s="1"/>
  <c r="F282" i="1" l="1"/>
  <c r="G282" i="1" s="1"/>
  <c r="I282" i="1" s="1"/>
  <c r="C283" i="1" s="1"/>
  <c r="H283" i="1" l="1"/>
  <c r="J283" i="1" s="1"/>
  <c r="E283" i="1"/>
  <c r="F283" i="1" l="1"/>
  <c r="G283" i="1" s="1"/>
  <c r="I283" i="1" s="1"/>
  <c r="C284" i="1" s="1"/>
  <c r="H284" i="1" l="1"/>
  <c r="J284" i="1" s="1"/>
  <c r="E284" i="1"/>
  <c r="F284" i="1" l="1"/>
  <c r="G284" i="1" s="1"/>
  <c r="I284" i="1" s="1"/>
  <c r="C285" i="1" s="1"/>
  <c r="H285" i="1" l="1"/>
  <c r="J285" i="1" s="1"/>
  <c r="E285" i="1"/>
  <c r="F285" i="1" l="1"/>
  <c r="G285" i="1" s="1"/>
  <c r="I285" i="1" s="1"/>
  <c r="C286" i="1" s="1"/>
  <c r="E286" i="1" l="1"/>
  <c r="H286" i="1"/>
  <c r="J286" i="1" s="1"/>
  <c r="F286" i="1" l="1"/>
  <c r="G286" i="1" s="1"/>
  <c r="I286" i="1" s="1"/>
  <c r="C287" i="1" s="1"/>
  <c r="E287" i="1" l="1"/>
  <c r="H287" i="1"/>
  <c r="J287" i="1" s="1"/>
  <c r="F287" i="1" l="1"/>
  <c r="G287" i="1" s="1"/>
  <c r="I287" i="1" s="1"/>
  <c r="C288" i="1" s="1"/>
  <c r="H288" i="1" l="1"/>
  <c r="J288" i="1" s="1"/>
  <c r="E288" i="1"/>
  <c r="F288" i="1" l="1"/>
  <c r="G288" i="1" s="1"/>
  <c r="I288" i="1" s="1"/>
  <c r="C289" i="1" s="1"/>
  <c r="E289" i="1" l="1"/>
  <c r="H289" i="1"/>
  <c r="J289" i="1" s="1"/>
  <c r="F289" i="1" l="1"/>
  <c r="G289" i="1" s="1"/>
  <c r="I289" i="1" s="1"/>
  <c r="C290" i="1" s="1"/>
  <c r="E290" i="1" l="1"/>
  <c r="H290" i="1"/>
  <c r="J290" i="1" s="1"/>
  <c r="F290" i="1" l="1"/>
  <c r="G290" i="1" s="1"/>
  <c r="I290" i="1" s="1"/>
  <c r="C291" i="1" s="1"/>
  <c r="H291" i="1" l="1"/>
  <c r="J291" i="1" s="1"/>
  <c r="E291" i="1"/>
  <c r="F291" i="1" l="1"/>
  <c r="G291" i="1" s="1"/>
  <c r="I291" i="1" s="1"/>
  <c r="C292" i="1" s="1"/>
  <c r="E292" i="1" l="1"/>
  <c r="H292" i="1"/>
  <c r="J292" i="1" s="1"/>
  <c r="F292" i="1" l="1"/>
  <c r="G292" i="1" s="1"/>
  <c r="I292" i="1" s="1"/>
  <c r="C293" i="1" s="1"/>
  <c r="H293" i="1" l="1"/>
  <c r="J293" i="1" s="1"/>
  <c r="E293" i="1"/>
  <c r="F293" i="1" l="1"/>
  <c r="G293" i="1" s="1"/>
  <c r="I293" i="1" s="1"/>
  <c r="C294" i="1" s="1"/>
  <c r="H294" i="1" l="1"/>
  <c r="J294" i="1" s="1"/>
  <c r="E294" i="1"/>
  <c r="F294" i="1" l="1"/>
  <c r="G294" i="1" s="1"/>
  <c r="I294" i="1" s="1"/>
  <c r="C295" i="1" s="1"/>
  <c r="E295" i="1" l="1"/>
  <c r="H295" i="1"/>
  <c r="J295" i="1" s="1"/>
  <c r="F295" i="1" l="1"/>
  <c r="G295" i="1" s="1"/>
  <c r="I295" i="1" s="1"/>
  <c r="C296" i="1" s="1"/>
  <c r="H296" i="1" l="1"/>
  <c r="J296" i="1" s="1"/>
  <c r="E296" i="1"/>
  <c r="F296" i="1" l="1"/>
  <c r="G296" i="1" s="1"/>
  <c r="I296" i="1" s="1"/>
  <c r="C297" i="1" s="1"/>
  <c r="H297" i="1" l="1"/>
  <c r="J297" i="1" s="1"/>
  <c r="E297" i="1"/>
  <c r="F297" i="1" l="1"/>
  <c r="G297" i="1" s="1"/>
  <c r="I297" i="1" s="1"/>
  <c r="C298" i="1" s="1"/>
  <c r="E298" i="1" l="1"/>
  <c r="H298" i="1"/>
  <c r="J298" i="1" s="1"/>
  <c r="F298" i="1" l="1"/>
  <c r="G298" i="1" s="1"/>
  <c r="I298" i="1" s="1"/>
  <c r="C299" i="1" s="1"/>
  <c r="H299" i="1" l="1"/>
  <c r="J299" i="1" s="1"/>
  <c r="E299" i="1"/>
  <c r="F299" i="1" l="1"/>
  <c r="G299" i="1" s="1"/>
  <c r="I299" i="1" s="1"/>
  <c r="C300" i="1" s="1"/>
  <c r="H300" i="1" l="1"/>
  <c r="J300" i="1" s="1"/>
  <c r="E300" i="1"/>
  <c r="F300" i="1" l="1"/>
  <c r="G300" i="1" s="1"/>
  <c r="I300" i="1" s="1"/>
  <c r="C301" i="1" s="1"/>
  <c r="H301" i="1" l="1"/>
  <c r="J301" i="1" s="1"/>
  <c r="E301" i="1"/>
  <c r="F301" i="1" l="1"/>
  <c r="G301" i="1" s="1"/>
  <c r="I301" i="1" s="1"/>
  <c r="C302" i="1" s="1"/>
  <c r="H302" i="1" l="1"/>
  <c r="J302" i="1" s="1"/>
  <c r="E302" i="1"/>
  <c r="F302" i="1" l="1"/>
  <c r="G302" i="1" s="1"/>
  <c r="I302" i="1" s="1"/>
  <c r="C303" i="1" s="1"/>
  <c r="H303" i="1" l="1"/>
  <c r="J303" i="1" s="1"/>
  <c r="E303" i="1"/>
  <c r="F303" i="1" l="1"/>
  <c r="G303" i="1" s="1"/>
  <c r="I303" i="1" s="1"/>
  <c r="C304" i="1" s="1"/>
  <c r="H304" i="1" l="1"/>
  <c r="J304" i="1" s="1"/>
  <c r="E304" i="1"/>
  <c r="F304" i="1" l="1"/>
  <c r="G304" i="1" s="1"/>
  <c r="I304" i="1" s="1"/>
  <c r="C305" i="1" s="1"/>
  <c r="H305" i="1" l="1"/>
  <c r="J305" i="1" s="1"/>
  <c r="E305" i="1"/>
  <c r="F305" i="1" l="1"/>
  <c r="G305" i="1" s="1"/>
  <c r="I305" i="1" s="1"/>
  <c r="C306" i="1" s="1"/>
  <c r="H306" i="1" l="1"/>
  <c r="J306" i="1" s="1"/>
  <c r="E306" i="1"/>
  <c r="F306" i="1" l="1"/>
  <c r="G306" i="1" s="1"/>
  <c r="I306" i="1" s="1"/>
  <c r="C307" i="1" s="1"/>
  <c r="H307" i="1" l="1"/>
  <c r="J307" i="1" s="1"/>
  <c r="E307" i="1"/>
  <c r="F307" i="1" l="1"/>
  <c r="G307" i="1" s="1"/>
  <c r="I307" i="1" s="1"/>
  <c r="C308" i="1" s="1"/>
  <c r="H308" i="1" l="1"/>
  <c r="J308" i="1" s="1"/>
  <c r="E308" i="1"/>
  <c r="F308" i="1" l="1"/>
  <c r="G308" i="1" s="1"/>
  <c r="I308" i="1" s="1"/>
  <c r="C309" i="1" s="1"/>
  <c r="E309" i="1" l="1"/>
  <c r="H309" i="1"/>
  <c r="J309" i="1" s="1"/>
  <c r="F309" i="1" l="1"/>
  <c r="G309" i="1" s="1"/>
  <c r="I309" i="1" s="1"/>
  <c r="C310" i="1" s="1"/>
  <c r="E310" i="1" l="1"/>
  <c r="H310" i="1"/>
  <c r="J310" i="1" s="1"/>
  <c r="F310" i="1" l="1"/>
  <c r="G310" i="1" s="1"/>
  <c r="I310" i="1" s="1"/>
  <c r="C311" i="1" s="1"/>
  <c r="E311" i="1" l="1"/>
  <c r="H311" i="1"/>
  <c r="J311" i="1" s="1"/>
  <c r="F311" i="1" l="1"/>
  <c r="G311" i="1" s="1"/>
  <c r="I311" i="1" s="1"/>
  <c r="C312" i="1" s="1"/>
  <c r="H312" i="1" l="1"/>
  <c r="J312" i="1" s="1"/>
  <c r="E312" i="1"/>
  <c r="F312" i="1" l="1"/>
  <c r="G312" i="1" s="1"/>
  <c r="I312" i="1" s="1"/>
  <c r="C313" i="1" s="1"/>
  <c r="E313" i="1" l="1"/>
  <c r="H313" i="1"/>
  <c r="J313" i="1" s="1"/>
  <c r="F313" i="1" l="1"/>
  <c r="G313" i="1" s="1"/>
  <c r="I313" i="1" s="1"/>
  <c r="C314" i="1" s="1"/>
  <c r="H314" i="1" l="1"/>
  <c r="J314" i="1" s="1"/>
  <c r="E314" i="1"/>
  <c r="F314" i="1" l="1"/>
  <c r="G314" i="1" s="1"/>
  <c r="I314" i="1" s="1"/>
  <c r="C315" i="1" s="1"/>
  <c r="E315" i="1" l="1"/>
  <c r="H315" i="1"/>
  <c r="J315" i="1" s="1"/>
  <c r="F315" i="1" l="1"/>
  <c r="G315" i="1" s="1"/>
  <c r="I315" i="1" s="1"/>
  <c r="C316" i="1" s="1"/>
  <c r="H316" i="1" l="1"/>
  <c r="J316" i="1" s="1"/>
  <c r="E316" i="1"/>
  <c r="F316" i="1" l="1"/>
  <c r="G316" i="1" s="1"/>
  <c r="I316" i="1" s="1"/>
  <c r="C317" i="1" s="1"/>
  <c r="E317" i="1" l="1"/>
  <c r="H317" i="1"/>
  <c r="J317" i="1" s="1"/>
  <c r="F317" i="1" l="1"/>
  <c r="G317" i="1" s="1"/>
  <c r="I317" i="1" s="1"/>
  <c r="C318" i="1" s="1"/>
  <c r="H318" i="1" l="1"/>
  <c r="J318" i="1" s="1"/>
  <c r="E318" i="1"/>
  <c r="F318" i="1" l="1"/>
  <c r="G318" i="1" s="1"/>
  <c r="I318" i="1" s="1"/>
  <c r="C319" i="1" s="1"/>
  <c r="E319" i="1" l="1"/>
  <c r="H319" i="1"/>
  <c r="J319" i="1" s="1"/>
  <c r="F319" i="1" l="1"/>
  <c r="G319" i="1" s="1"/>
  <c r="I319" i="1" s="1"/>
  <c r="C320" i="1" s="1"/>
  <c r="H320" i="1" l="1"/>
  <c r="J320" i="1" s="1"/>
  <c r="E320" i="1"/>
  <c r="F320" i="1" l="1"/>
  <c r="G320" i="1" s="1"/>
  <c r="I320" i="1" s="1"/>
  <c r="C321" i="1" s="1"/>
  <c r="E321" i="1" l="1"/>
  <c r="H321" i="1"/>
  <c r="J321" i="1" s="1"/>
  <c r="F321" i="1" l="1"/>
  <c r="G321" i="1" s="1"/>
  <c r="I321" i="1" s="1"/>
  <c r="C322" i="1" s="1"/>
  <c r="E322" i="1" l="1"/>
  <c r="H322" i="1"/>
  <c r="J322" i="1" s="1"/>
  <c r="F322" i="1" l="1"/>
  <c r="G322" i="1" s="1"/>
  <c r="I322" i="1" s="1"/>
  <c r="C323" i="1" s="1"/>
  <c r="E323" i="1" l="1"/>
  <c r="H323" i="1"/>
  <c r="J323" i="1" s="1"/>
  <c r="F323" i="1" l="1"/>
  <c r="G323" i="1" s="1"/>
  <c r="I323" i="1" s="1"/>
  <c r="C324" i="1" s="1"/>
  <c r="H324" i="1" l="1"/>
  <c r="J324" i="1" s="1"/>
  <c r="E324" i="1"/>
  <c r="F324" i="1" l="1"/>
  <c r="G324" i="1" s="1"/>
  <c r="I324" i="1" s="1"/>
  <c r="C325" i="1" s="1"/>
  <c r="H325" i="1" l="1"/>
  <c r="J325" i="1" s="1"/>
  <c r="E325" i="1"/>
  <c r="F325" i="1" l="1"/>
  <c r="G325" i="1" s="1"/>
  <c r="I325" i="1" s="1"/>
  <c r="C326" i="1" s="1"/>
  <c r="E326" i="1" l="1"/>
  <c r="H326" i="1"/>
  <c r="J326" i="1" s="1"/>
  <c r="F326" i="1" l="1"/>
  <c r="G326" i="1" s="1"/>
  <c r="I326" i="1" s="1"/>
  <c r="C327" i="1" s="1"/>
  <c r="H327" i="1" l="1"/>
  <c r="J327" i="1" s="1"/>
  <c r="E327" i="1"/>
  <c r="F327" i="1" l="1"/>
  <c r="G327" i="1" s="1"/>
  <c r="I327" i="1" s="1"/>
  <c r="C328" i="1" s="1"/>
  <c r="H328" i="1" l="1"/>
  <c r="J328" i="1" s="1"/>
  <c r="E328" i="1"/>
  <c r="F328" i="1" l="1"/>
  <c r="G328" i="1" s="1"/>
  <c r="I328" i="1" s="1"/>
  <c r="C329" i="1" s="1"/>
  <c r="H329" i="1" l="1"/>
  <c r="J329" i="1" s="1"/>
  <c r="E329" i="1"/>
  <c r="F329" i="1" l="1"/>
  <c r="G329" i="1" s="1"/>
  <c r="I329" i="1" s="1"/>
  <c r="C330" i="1" s="1"/>
  <c r="H330" i="1" l="1"/>
  <c r="J330" i="1" s="1"/>
  <c r="E330" i="1"/>
  <c r="F330" i="1" l="1"/>
  <c r="G330" i="1" s="1"/>
  <c r="I330" i="1" s="1"/>
  <c r="C331" i="1" s="1"/>
  <c r="E331" i="1" l="1"/>
  <c r="H331" i="1"/>
  <c r="J331" i="1" s="1"/>
  <c r="F331" i="1" l="1"/>
  <c r="G331" i="1" s="1"/>
  <c r="I331" i="1" s="1"/>
  <c r="C332" i="1" s="1"/>
  <c r="E332" i="1" l="1"/>
  <c r="H332" i="1"/>
  <c r="J332" i="1" s="1"/>
  <c r="F332" i="1" l="1"/>
  <c r="G332" i="1" s="1"/>
  <c r="I332" i="1" s="1"/>
  <c r="C333" i="1" s="1"/>
  <c r="H333" i="1" l="1"/>
  <c r="J333" i="1" s="1"/>
  <c r="E333" i="1"/>
  <c r="F333" i="1" l="1"/>
  <c r="G333" i="1" s="1"/>
  <c r="I333" i="1" s="1"/>
  <c r="C334" i="1" s="1"/>
  <c r="H334" i="1" l="1"/>
  <c r="J334" i="1" s="1"/>
  <c r="E334" i="1"/>
  <c r="F334" i="1" l="1"/>
  <c r="G334" i="1" s="1"/>
  <c r="I334" i="1" s="1"/>
  <c r="C335" i="1" s="1"/>
  <c r="E335" i="1" l="1"/>
  <c r="H335" i="1"/>
  <c r="J335" i="1" s="1"/>
  <c r="F335" i="1" l="1"/>
  <c r="G335" i="1" s="1"/>
  <c r="I335" i="1" s="1"/>
  <c r="C336" i="1" s="1"/>
  <c r="E336" i="1" l="1"/>
  <c r="H336" i="1"/>
  <c r="J336" i="1" s="1"/>
  <c r="F336" i="1" l="1"/>
  <c r="G336" i="1" s="1"/>
  <c r="I336" i="1" s="1"/>
  <c r="C337" i="1" s="1"/>
  <c r="H337" i="1" l="1"/>
  <c r="J337" i="1" s="1"/>
  <c r="E337" i="1"/>
  <c r="F337" i="1" l="1"/>
  <c r="G337" i="1" s="1"/>
  <c r="I337" i="1" s="1"/>
  <c r="C338" i="1" s="1"/>
  <c r="H338" i="1" l="1"/>
  <c r="J338" i="1" s="1"/>
  <c r="E338" i="1"/>
  <c r="F338" i="1" l="1"/>
  <c r="G338" i="1" s="1"/>
  <c r="I338" i="1" s="1"/>
  <c r="C339" i="1" s="1"/>
  <c r="H339" i="1" l="1"/>
  <c r="J339" i="1" s="1"/>
  <c r="E339" i="1"/>
  <c r="F339" i="1" l="1"/>
  <c r="G339" i="1" s="1"/>
  <c r="I339" i="1" s="1"/>
  <c r="C340" i="1" s="1"/>
  <c r="H340" i="1" l="1"/>
  <c r="J340" i="1" s="1"/>
  <c r="E340" i="1"/>
  <c r="F340" i="1" l="1"/>
  <c r="G340" i="1" s="1"/>
  <c r="I340" i="1" s="1"/>
  <c r="C341" i="1" s="1"/>
  <c r="H341" i="1" l="1"/>
  <c r="J341" i="1" s="1"/>
  <c r="E341" i="1"/>
  <c r="F341" i="1" l="1"/>
  <c r="G341" i="1" s="1"/>
  <c r="I341" i="1" s="1"/>
  <c r="C342" i="1" s="1"/>
  <c r="H342" i="1" l="1"/>
  <c r="J342" i="1" s="1"/>
  <c r="E342" i="1"/>
  <c r="F342" i="1" l="1"/>
  <c r="G342" i="1" s="1"/>
  <c r="I342" i="1" s="1"/>
  <c r="C343" i="1" s="1"/>
  <c r="E343" i="1" l="1"/>
  <c r="H343" i="1"/>
  <c r="J343" i="1" s="1"/>
  <c r="F343" i="1" l="1"/>
  <c r="G343" i="1" s="1"/>
  <c r="I343" i="1" s="1"/>
  <c r="C344" i="1" s="1"/>
  <c r="E344" i="1" l="1"/>
  <c r="H344" i="1"/>
  <c r="J344" i="1" s="1"/>
  <c r="F344" i="1" l="1"/>
  <c r="G344" i="1" s="1"/>
  <c r="I344" i="1" s="1"/>
  <c r="C345" i="1" s="1"/>
  <c r="E345" i="1" l="1"/>
  <c r="H345" i="1"/>
  <c r="J345" i="1" s="1"/>
  <c r="F345" i="1" l="1"/>
  <c r="G345" i="1" s="1"/>
  <c r="I345" i="1" s="1"/>
  <c r="C346" i="1" s="1"/>
  <c r="E346" i="1" l="1"/>
  <c r="H346" i="1"/>
  <c r="J346" i="1" s="1"/>
  <c r="F346" i="1" l="1"/>
  <c r="G346" i="1" s="1"/>
  <c r="I346" i="1" s="1"/>
  <c r="C347" i="1" s="1"/>
  <c r="E347" i="1" l="1"/>
  <c r="H347" i="1"/>
  <c r="J347" i="1" s="1"/>
  <c r="F347" i="1" l="1"/>
  <c r="G347" i="1" s="1"/>
  <c r="I347" i="1" s="1"/>
  <c r="C348" i="1" s="1"/>
  <c r="H348" i="1" l="1"/>
  <c r="J348" i="1" s="1"/>
  <c r="E348" i="1"/>
  <c r="F348" i="1" l="1"/>
  <c r="G348" i="1" s="1"/>
  <c r="I348" i="1" s="1"/>
  <c r="C349" i="1" s="1"/>
  <c r="H349" i="1" l="1"/>
  <c r="J349" i="1" s="1"/>
  <c r="E349" i="1"/>
  <c r="F349" i="1" l="1"/>
  <c r="G349" i="1" s="1"/>
  <c r="I349" i="1" s="1"/>
  <c r="C350" i="1" s="1"/>
  <c r="H350" i="1" l="1"/>
  <c r="J350" i="1" s="1"/>
  <c r="E350" i="1"/>
  <c r="F350" i="1" l="1"/>
  <c r="G350" i="1" s="1"/>
  <c r="I350" i="1" s="1"/>
  <c r="C351" i="1" s="1"/>
  <c r="H351" i="1" l="1"/>
  <c r="J351" i="1" s="1"/>
  <c r="E351" i="1"/>
  <c r="F351" i="1" l="1"/>
  <c r="G351" i="1" s="1"/>
  <c r="I351" i="1" s="1"/>
  <c r="C352" i="1" s="1"/>
  <c r="H352" i="1" l="1"/>
  <c r="J352" i="1" s="1"/>
  <c r="E352" i="1"/>
  <c r="F352" i="1" l="1"/>
  <c r="G352" i="1" s="1"/>
  <c r="I352" i="1" s="1"/>
  <c r="C353" i="1" s="1"/>
  <c r="H353" i="1" l="1"/>
  <c r="J353" i="1" s="1"/>
  <c r="E353" i="1"/>
  <c r="F353" i="1" l="1"/>
  <c r="G353" i="1" s="1"/>
  <c r="I353" i="1" s="1"/>
  <c r="C354" i="1" s="1"/>
  <c r="H354" i="1" l="1"/>
  <c r="J354" i="1" s="1"/>
  <c r="E354" i="1"/>
  <c r="F354" i="1" l="1"/>
  <c r="G354" i="1" s="1"/>
  <c r="I354" i="1" s="1"/>
  <c r="C355" i="1" s="1"/>
  <c r="E355" i="1" l="1"/>
  <c r="H355" i="1"/>
  <c r="J355" i="1" s="1"/>
  <c r="F355" i="1" l="1"/>
  <c r="G355" i="1" s="1"/>
  <c r="I355" i="1" s="1"/>
  <c r="C356" i="1" s="1"/>
  <c r="H356" i="1" l="1"/>
  <c r="J356" i="1" s="1"/>
  <c r="E356" i="1"/>
  <c r="F356" i="1" l="1"/>
  <c r="G356" i="1" s="1"/>
  <c r="I356" i="1" s="1"/>
  <c r="C357" i="1" s="1"/>
  <c r="H357" i="1" l="1"/>
  <c r="J357" i="1" s="1"/>
  <c r="E357" i="1"/>
  <c r="F357" i="1" l="1"/>
  <c r="G357" i="1" s="1"/>
  <c r="I357" i="1" s="1"/>
  <c r="C358" i="1" s="1"/>
  <c r="E358" i="1" l="1"/>
  <c r="H358" i="1"/>
  <c r="J358" i="1" s="1"/>
  <c r="F358" i="1" l="1"/>
  <c r="G358" i="1" s="1"/>
  <c r="I358" i="1" s="1"/>
  <c r="C359" i="1" s="1"/>
  <c r="E359" i="1" l="1"/>
  <c r="H359" i="1"/>
  <c r="J359" i="1" s="1"/>
  <c r="F359" i="1" l="1"/>
  <c r="G359" i="1" s="1"/>
  <c r="I359" i="1" s="1"/>
  <c r="C360" i="1" s="1"/>
  <c r="E360" i="1" l="1"/>
  <c r="H360" i="1"/>
  <c r="J360" i="1" s="1"/>
  <c r="F360" i="1" l="1"/>
  <c r="G360" i="1" s="1"/>
  <c r="I360" i="1" s="1"/>
  <c r="C361" i="1" s="1"/>
  <c r="E361" i="1" l="1"/>
  <c r="H361" i="1"/>
  <c r="J361" i="1" s="1"/>
  <c r="F361" i="1" l="1"/>
  <c r="G361" i="1" s="1"/>
  <c r="I361" i="1" s="1"/>
  <c r="C362" i="1" s="1"/>
  <c r="H362" i="1" l="1"/>
  <c r="J362" i="1" s="1"/>
  <c r="E362" i="1"/>
  <c r="F362" i="1" l="1"/>
  <c r="G362" i="1" s="1"/>
  <c r="I362" i="1" s="1"/>
  <c r="C363" i="1" s="1"/>
  <c r="E363" i="1" l="1"/>
  <c r="H363" i="1"/>
  <c r="J363" i="1" s="1"/>
  <c r="F363" i="1" l="1"/>
  <c r="G363" i="1" s="1"/>
  <c r="I363" i="1" s="1"/>
  <c r="C364" i="1" s="1"/>
  <c r="H364" i="1" l="1"/>
  <c r="J364" i="1" s="1"/>
  <c r="E364" i="1"/>
  <c r="F364" i="1" l="1"/>
  <c r="G364" i="1" s="1"/>
  <c r="I364" i="1" s="1"/>
  <c r="C365" i="1" s="1"/>
  <c r="H365" i="1" l="1"/>
  <c r="J365" i="1" s="1"/>
  <c r="E365" i="1"/>
  <c r="F365" i="1" l="1"/>
  <c r="G365" i="1" s="1"/>
  <c r="I365" i="1" s="1"/>
  <c r="C366" i="1" s="1"/>
  <c r="H366" i="1" l="1"/>
  <c r="J366" i="1" s="1"/>
  <c r="E366" i="1"/>
  <c r="F366" i="1" l="1"/>
  <c r="G366" i="1" s="1"/>
  <c r="I366" i="1" s="1"/>
  <c r="C367" i="1" s="1"/>
  <c r="H367" i="1" l="1"/>
  <c r="J367" i="1" s="1"/>
  <c r="E367" i="1"/>
  <c r="F367" i="1" l="1"/>
  <c r="G367" i="1" s="1"/>
  <c r="I367" i="1" s="1"/>
  <c r="C368" i="1" s="1"/>
  <c r="H368" i="1" l="1"/>
  <c r="J368" i="1" s="1"/>
  <c r="E368" i="1"/>
  <c r="F368" i="1" l="1"/>
  <c r="G368" i="1" s="1"/>
  <c r="I368" i="1" s="1"/>
  <c r="C369" i="1" s="1"/>
  <c r="E369" i="1" l="1"/>
  <c r="H369" i="1"/>
  <c r="J369" i="1" s="1"/>
  <c r="F369" i="1" l="1"/>
  <c r="G369" i="1" s="1"/>
  <c r="I369" i="1" s="1"/>
  <c r="C370" i="1" s="1"/>
  <c r="E370" i="1" l="1"/>
  <c r="H370" i="1"/>
  <c r="J370" i="1" s="1"/>
  <c r="F370" i="1" l="1"/>
  <c r="G370" i="1" s="1"/>
  <c r="I370" i="1" s="1"/>
  <c r="C371" i="1" s="1"/>
  <c r="E371" i="1" l="1"/>
  <c r="H371" i="1"/>
  <c r="J371" i="1" s="1"/>
  <c r="F371" i="1" l="1"/>
  <c r="G371" i="1" s="1"/>
  <c r="I371" i="1" s="1"/>
  <c r="C372" i="1" s="1"/>
  <c r="H372" i="1" l="1"/>
  <c r="J372" i="1" s="1"/>
  <c r="E372" i="1"/>
  <c r="F372" i="1" l="1"/>
  <c r="G372" i="1" s="1"/>
  <c r="I372" i="1" s="1"/>
  <c r="C373" i="1" s="1"/>
  <c r="E373" i="1" l="1"/>
  <c r="H373" i="1"/>
  <c r="J373" i="1" s="1"/>
  <c r="F373" i="1" l="1"/>
  <c r="G373" i="1" s="1"/>
  <c r="I373" i="1" s="1"/>
  <c r="C374" i="1" s="1"/>
  <c r="E374" i="1" l="1"/>
  <c r="H374" i="1"/>
  <c r="J374" i="1" s="1"/>
  <c r="F374" i="1" l="1"/>
  <c r="G374" i="1" s="1"/>
  <c r="I374" i="1" s="1"/>
  <c r="C375" i="1" s="1"/>
  <c r="E375" i="1" l="1"/>
  <c r="H375" i="1"/>
  <c r="J375" i="1" s="1"/>
  <c r="F375" i="1" l="1"/>
  <c r="G375" i="1" s="1"/>
  <c r="I375" i="1" s="1"/>
  <c r="C376" i="1" s="1"/>
  <c r="E376" i="1" l="1"/>
  <c r="H376" i="1"/>
  <c r="J376" i="1" s="1"/>
  <c r="F376" i="1" l="1"/>
  <c r="G376" i="1" s="1"/>
  <c r="I376" i="1" s="1"/>
  <c r="C377" i="1" s="1"/>
  <c r="H377" i="1" l="1"/>
  <c r="J377" i="1" s="1"/>
  <c r="E377" i="1"/>
  <c r="H8" i="1" s="1"/>
  <c r="F377" i="1" l="1"/>
  <c r="G377" i="1" s="1"/>
  <c r="I377" i="1" s="1"/>
  <c r="H7" i="1" s="1"/>
  <c r="H9" i="1"/>
  <c r="F21" i="3"/>
  <c r="H41" i="3" s="1"/>
  <c r="E21" i="3"/>
  <c r="C20" i="2" l="1"/>
  <c r="C24" i="2" s="1"/>
  <c r="C26" i="2" s="1"/>
  <c r="C32" i="2" l="1"/>
  <c r="F10" i="3" s="1"/>
  <c r="C28" i="2"/>
</calcChain>
</file>

<file path=xl/sharedStrings.xml><?xml version="1.0" encoding="utf-8"?>
<sst xmlns="http://schemas.openxmlformats.org/spreadsheetml/2006/main" count="121" uniqueCount="113">
  <si>
    <t>Payment Date</t>
  </si>
  <si>
    <t>Beginning Balance</t>
  </si>
  <si>
    <t>Principal</t>
  </si>
  <si>
    <t>Interest</t>
  </si>
  <si>
    <t>Ending Balance</t>
  </si>
  <si>
    <t>Total Payment</t>
  </si>
  <si>
    <t>Extra Payment</t>
  </si>
  <si>
    <t>Scheduled Payment</t>
  </si>
  <si>
    <t>PmtNo.</t>
  </si>
  <si>
    <t>Cumulative Interest</t>
  </si>
  <si>
    <t>Loan Amortization Schedule</t>
  </si>
  <si>
    <t>Enter values</t>
  </si>
  <si>
    <t>Loan amount</t>
  </si>
  <si>
    <t>Annual interest rate</t>
  </si>
  <si>
    <t>Loan period in years</t>
  </si>
  <si>
    <t>Number of payments per year</t>
  </si>
  <si>
    <t>Start date of loan</t>
  </si>
  <si>
    <t>Optional extra payments</t>
  </si>
  <si>
    <t>Loan summary</t>
  </si>
  <si>
    <t>Scheduled payment</t>
  </si>
  <si>
    <t>Scheduled number of payments</t>
  </si>
  <si>
    <t>Actual number of payments</t>
  </si>
  <si>
    <t>Total early payments</t>
  </si>
  <si>
    <t>Total interest</t>
  </si>
  <si>
    <t>Lender name:</t>
  </si>
  <si>
    <t>"Investment Property Analysis"</t>
  </si>
  <si>
    <t>Asking Price:</t>
  </si>
  <si>
    <t>Debt Coverage Ratio:</t>
  </si>
  <si>
    <t>Annually</t>
  </si>
  <si>
    <t>Insurance:</t>
  </si>
  <si>
    <t>Vacancy Allowance:</t>
  </si>
  <si>
    <t>Payment (PI) Monthly</t>
  </si>
  <si>
    <t>Cash Flow</t>
  </si>
  <si>
    <t>Purchase Price</t>
  </si>
  <si>
    <t xml:space="preserve"> </t>
  </si>
  <si>
    <t>Gross Monthly Income</t>
  </si>
  <si>
    <t>Property Taxes</t>
  </si>
  <si>
    <t>Gross Monthly Expense</t>
  </si>
  <si>
    <t>Net Monthly Income</t>
  </si>
  <si>
    <t>1.1% Maximum P&amp;I</t>
  </si>
  <si>
    <t>Actual Monthly P&amp;I</t>
  </si>
  <si>
    <t>Actual Debt Coverage</t>
  </si>
  <si>
    <t>Current Annual Yield:</t>
  </si>
  <si>
    <t>Investor Work Sheet</t>
  </si>
  <si>
    <t>Property Address:</t>
  </si>
  <si>
    <t>Rent Required:</t>
  </si>
  <si>
    <t>Other:</t>
  </si>
  <si>
    <t>Total Expense:</t>
  </si>
  <si>
    <t>Monthly</t>
  </si>
  <si>
    <t>Property Mngt:</t>
  </si>
  <si>
    <t>Repairs &amp; Maint.:</t>
  </si>
  <si>
    <t>New Financing:</t>
  </si>
  <si>
    <t>Loan Amount</t>
  </si>
  <si>
    <t>%</t>
  </si>
  <si>
    <t>Cash to Close</t>
  </si>
  <si>
    <t>Legal</t>
  </si>
  <si>
    <t>Appraisal</t>
  </si>
  <si>
    <t>Inspection</t>
  </si>
  <si>
    <t>Document Review</t>
  </si>
  <si>
    <t>Down Payment</t>
  </si>
  <si>
    <t>Total Cash to Close</t>
  </si>
  <si>
    <r>
      <t xml:space="preserve">2 - Fill in projected </t>
    </r>
    <r>
      <rPr>
        <b/>
        <i/>
        <u/>
        <sz val="10"/>
        <color indexed="10"/>
        <rFont val="Arial"/>
        <family val="2"/>
      </rPr>
      <t>monthly</t>
    </r>
    <r>
      <rPr>
        <i/>
        <sz val="10"/>
        <color indexed="10"/>
        <rFont val="Arial"/>
        <family val="2"/>
      </rPr>
      <t xml:space="preserve"> rent</t>
    </r>
  </si>
  <si>
    <t>Fire Insurance</t>
  </si>
  <si>
    <t>Maintenance</t>
  </si>
  <si>
    <t>Management</t>
  </si>
  <si>
    <t>Vacancy</t>
  </si>
  <si>
    <t>Single Family</t>
  </si>
  <si>
    <r>
      <t xml:space="preserve">3 - Fill in </t>
    </r>
    <r>
      <rPr>
        <b/>
        <i/>
        <sz val="10"/>
        <color indexed="10"/>
        <rFont val="Arial"/>
        <family val="2"/>
      </rPr>
      <t>annual</t>
    </r>
    <r>
      <rPr>
        <i/>
        <sz val="10"/>
        <color indexed="10"/>
        <rFont val="Arial"/>
        <family val="2"/>
      </rPr>
      <t xml:space="preserve"> taxes</t>
    </r>
  </si>
  <si>
    <r>
      <t xml:space="preserve">4 - Fill in estimated </t>
    </r>
    <r>
      <rPr>
        <b/>
        <i/>
        <sz val="10"/>
        <color indexed="10"/>
        <rFont val="Arial"/>
        <family val="2"/>
      </rPr>
      <t>annual</t>
    </r>
    <r>
      <rPr>
        <i/>
        <sz val="10"/>
        <color indexed="10"/>
        <rFont val="Arial"/>
        <family val="2"/>
      </rPr>
      <t xml:space="preserve"> insurance</t>
    </r>
  </si>
  <si>
    <r>
      <t xml:space="preserve">5 - Fill in prop. Mngt. </t>
    </r>
    <r>
      <rPr>
        <b/>
        <i/>
        <sz val="10"/>
        <color indexed="10"/>
        <rFont val="Arial"/>
        <family val="2"/>
      </rPr>
      <t>percentage</t>
    </r>
  </si>
  <si>
    <r>
      <t xml:space="preserve">6 - Fill in vacancy allowance </t>
    </r>
    <r>
      <rPr>
        <b/>
        <i/>
        <sz val="10"/>
        <color indexed="10"/>
        <rFont val="Arial"/>
        <family val="2"/>
      </rPr>
      <t>percentage</t>
    </r>
  </si>
  <si>
    <r>
      <t xml:space="preserve">7 - Fill in R &amp; M </t>
    </r>
    <r>
      <rPr>
        <b/>
        <i/>
        <sz val="10"/>
        <color indexed="10"/>
        <rFont val="Arial"/>
        <family val="2"/>
      </rPr>
      <t>percentage</t>
    </r>
  </si>
  <si>
    <r>
      <t xml:space="preserve">8 - Fill in </t>
    </r>
    <r>
      <rPr>
        <b/>
        <i/>
        <sz val="10"/>
        <color indexed="10"/>
        <rFont val="Arial"/>
        <family val="2"/>
      </rPr>
      <t>annual</t>
    </r>
    <r>
      <rPr>
        <i/>
        <sz val="10"/>
        <color indexed="10"/>
        <rFont val="Arial"/>
        <family val="2"/>
      </rPr>
      <t xml:space="preserve"> amount for other expenses (if any) i.e. Utilities, etc.</t>
    </r>
  </si>
  <si>
    <t>Utilities/Other</t>
  </si>
  <si>
    <t>** The 1.1 Debt Coverage Ratio is calculated differently for each Lender.  Please contact your broker for the correct 1.1 DCR</t>
  </si>
  <si>
    <t>Taxes</t>
  </si>
  <si>
    <t>Land Transfer</t>
  </si>
  <si>
    <t>Month Reserve</t>
  </si>
  <si>
    <r>
      <t xml:space="preserve">10 - Fill in </t>
    </r>
    <r>
      <rPr>
        <b/>
        <i/>
        <sz val="10"/>
        <color indexed="10"/>
        <rFont val="Arial"/>
        <family val="2"/>
      </rPr>
      <t>number</t>
    </r>
    <r>
      <rPr>
        <i/>
        <sz val="10"/>
        <color indexed="10"/>
        <rFont val="Arial"/>
        <family val="2"/>
      </rPr>
      <t xml:space="preserve"> of reserve months</t>
    </r>
  </si>
  <si>
    <t>Mortgage Amount</t>
  </si>
  <si>
    <t>Yield (Actual)</t>
  </si>
  <si>
    <t>LOC</t>
  </si>
  <si>
    <r>
      <t xml:space="preserve">11 - Fill in </t>
    </r>
    <r>
      <rPr>
        <b/>
        <i/>
        <sz val="10"/>
        <color indexed="10"/>
        <rFont val="Arial"/>
        <family val="2"/>
      </rPr>
      <t xml:space="preserve">LOC interest rate </t>
    </r>
    <r>
      <rPr>
        <i/>
        <sz val="10"/>
        <color indexed="10"/>
        <rFont val="Arial"/>
        <family val="2"/>
      </rPr>
      <t>if applicable</t>
    </r>
  </si>
  <si>
    <t>Cash Flow Zone Filter</t>
  </si>
  <si>
    <t>Fill in Yellow</t>
  </si>
  <si>
    <t>Main Suite Rent</t>
  </si>
  <si>
    <t>Extra Suite Rent</t>
  </si>
  <si>
    <t>Garage/Shed Rent</t>
  </si>
  <si>
    <t>Total Monthly Revenues</t>
  </si>
  <si>
    <t>LOC Estimation</t>
  </si>
  <si>
    <t>Years of Hold</t>
  </si>
  <si>
    <t>Mortgage / LTV</t>
  </si>
  <si>
    <t>For 9%</t>
  </si>
  <si>
    <t>For 8%</t>
  </si>
  <si>
    <t>For 10%</t>
  </si>
  <si>
    <t xml:space="preserve"> = Total Interest</t>
  </si>
  <si>
    <t xml:space="preserve">Gov Registration </t>
  </si>
  <si>
    <t>Full House</t>
  </si>
  <si>
    <t>Annual Revenue =</t>
  </si>
  <si>
    <t>Prop Rating</t>
  </si>
  <si>
    <t>LTT</t>
  </si>
  <si>
    <t>Approx Int Payment</t>
  </si>
  <si>
    <t>This property at list:</t>
  </si>
  <si>
    <r>
      <t xml:space="preserve">9 - Fill in mortgage </t>
    </r>
    <r>
      <rPr>
        <b/>
        <i/>
        <sz val="10"/>
        <color indexed="10"/>
        <rFont val="Arial"/>
        <family val="2"/>
      </rPr>
      <t>interest rate (update amort for loan)</t>
    </r>
  </si>
  <si>
    <t>.</t>
  </si>
  <si>
    <t>Analyzing 8% Rule Based on Income:</t>
  </si>
  <si>
    <t>1 - Fill in asking price on Cash Flow Zone</t>
  </si>
  <si>
    <t>Amortization</t>
  </si>
  <si>
    <t>Projected Purchase</t>
  </si>
  <si>
    <t>Purchase Price:</t>
  </si>
  <si>
    <t>For 8% Rent Must Be</t>
  </si>
  <si>
    <t>Property Rating</t>
  </si>
  <si>
    <t>Buying this property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</si>
</sst>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&quot;$&quot;#,##0;[Red]\-&quot;$&quot;#,##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  <numFmt numFmtId="167" formatCode="0.0%"/>
    <numFmt numFmtId="168" formatCode="0_)"/>
    <numFmt numFmtId="169" formatCode="0.00?%_)"/>
    <numFmt numFmtId="170" formatCode="&quot;$&quot;#,##0"/>
    <numFmt numFmtId="171" formatCode="&quot;$&quot;#,##0.00;[Red]&quot;$&quot;#,##0.00"/>
    <numFmt numFmtId="172" formatCode="&quot;$&quot;#,##0.0"/>
    <numFmt numFmtId="173" formatCode="0.0\ &quot;%&quot;"/>
    <numFmt numFmtId="174" formatCode="_(* #,##0_);_(* \(#,##0\);_(* &quot;-&quot;??_);_(@_)"/>
  </numFmts>
  <fonts count="52" x14ac:knownFonts="1">
    <font>
      <sz val="10"/>
      <name val="Arial"/>
    </font>
    <font>
      <sz val="11"/>
      <color theme="1"/>
      <name val="Rockwell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9"/>
      <name val="Century Gothic"/>
      <family val="2"/>
    </font>
    <font>
      <b/>
      <sz val="18"/>
      <name val="Century Gothic"/>
      <family val="2"/>
    </font>
    <font>
      <b/>
      <i/>
      <sz val="2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i/>
      <sz val="10"/>
      <color indexed="10"/>
      <name val="Arial"/>
      <family val="2"/>
    </font>
    <font>
      <sz val="10"/>
      <color indexed="10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i/>
      <sz val="8"/>
      <color indexed="10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Times New Roman"/>
      <family val="1"/>
    </font>
    <font>
      <b/>
      <i/>
      <u/>
      <sz val="10"/>
      <color indexed="10"/>
      <name val="Arial"/>
      <family val="2"/>
    </font>
    <font>
      <b/>
      <i/>
      <sz val="10"/>
      <name val="Arial"/>
      <family val="2"/>
    </font>
    <font>
      <i/>
      <sz val="11"/>
      <color indexed="10"/>
      <name val="Arial"/>
      <family val="2"/>
    </font>
    <font>
      <b/>
      <sz val="11"/>
      <color indexed="10"/>
      <name val="Arial"/>
      <family val="2"/>
    </font>
    <font>
      <sz val="14"/>
      <color theme="1"/>
      <name val="Rockwell"/>
      <family val="2"/>
      <scheme val="minor"/>
    </font>
    <font>
      <b/>
      <sz val="16"/>
      <color theme="1"/>
      <name val="Arial Black"/>
      <family val="2"/>
    </font>
    <font>
      <b/>
      <sz val="14"/>
      <color theme="1"/>
      <name val="Rockwell"/>
      <family val="2"/>
      <scheme val="minor"/>
    </font>
    <font>
      <b/>
      <sz val="12"/>
      <color theme="5" tint="-0.249977111117893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rgb="FFFF0000"/>
      <name val="Tahoma"/>
      <family val="2"/>
    </font>
    <font>
      <sz val="12"/>
      <color theme="0"/>
      <name val="Tahoma"/>
      <family val="2"/>
    </font>
    <font>
      <b/>
      <sz val="12"/>
      <color theme="0"/>
      <name val="Tahoma"/>
      <family val="2"/>
    </font>
    <font>
      <b/>
      <sz val="12"/>
      <name val="Tahoma"/>
      <family val="2"/>
    </font>
    <font>
      <sz val="12"/>
      <color theme="1"/>
      <name val="Rockwell"/>
      <family val="2"/>
      <scheme val="minor"/>
    </font>
    <font>
      <b/>
      <sz val="12"/>
      <color theme="1"/>
      <name val="Rockwell"/>
      <family val="2"/>
      <scheme val="minor"/>
    </font>
    <font>
      <b/>
      <sz val="12"/>
      <color theme="5" tint="-0.249977111117893"/>
      <name val="Arial"/>
      <family val="2"/>
    </font>
    <font>
      <sz val="12"/>
      <color theme="1"/>
      <name val="Rockwell"/>
      <family val="1"/>
      <scheme val="minor"/>
    </font>
    <font>
      <b/>
      <sz val="14"/>
      <color theme="1"/>
      <name val="Adobe Caslon Pro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70C0"/>
      <name val="Tahoma"/>
      <family val="2"/>
    </font>
    <font>
      <sz val="11"/>
      <color theme="0"/>
      <name val="Rockwell"/>
      <family val="2"/>
      <scheme val="minor"/>
    </font>
    <font>
      <sz val="10"/>
      <color theme="0"/>
      <name val="Arial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-0.49998474074526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 style="hair">
        <color indexed="16"/>
      </left>
      <right/>
      <top/>
      <bottom/>
      <diagonal/>
    </border>
    <border>
      <left style="hair">
        <color indexed="16"/>
      </left>
      <right/>
      <top/>
      <bottom style="hair">
        <color indexed="16"/>
      </bottom>
      <diagonal/>
    </border>
    <border>
      <left style="hair">
        <color indexed="16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1">
    <xf numFmtId="0" fontId="0" fillId="0" borderId="0" xfId="0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/>
    <xf numFmtId="14" fontId="5" fillId="2" borderId="0" xfId="0" applyNumberFormat="1" applyFont="1" applyFill="1" applyBorder="1" applyAlignment="1">
      <alignment horizontal="right"/>
    </xf>
    <xf numFmtId="164" fontId="5" fillId="2" borderId="0" xfId="2" applyFont="1" applyFill="1" applyBorder="1" applyAlignment="1">
      <alignment horizontal="right"/>
    </xf>
    <xf numFmtId="39" fontId="5" fillId="2" borderId="0" xfId="2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wrapText="1" indent="2"/>
    </xf>
    <xf numFmtId="0" fontId="4" fillId="2" borderId="1" xfId="0" applyFont="1" applyFill="1" applyBorder="1" applyAlignment="1" applyProtection="1">
      <alignment horizontal="left" wrapText="1" indent="3"/>
    </xf>
    <xf numFmtId="165" fontId="5" fillId="2" borderId="0" xfId="2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0" xfId="0" applyFont="1" applyFill="1" applyBorder="1"/>
    <xf numFmtId="0" fontId="7" fillId="2" borderId="0" xfId="0" applyFont="1" applyFill="1" applyBorder="1" applyAlignment="1">
      <alignment horizontal="center"/>
    </xf>
    <xf numFmtId="164" fontId="6" fillId="2" borderId="0" xfId="2" applyFont="1" applyFill="1" applyBorder="1" applyAlignment="1">
      <alignment horizontal="right"/>
    </xf>
    <xf numFmtId="168" fontId="6" fillId="2" borderId="0" xfId="0" applyNumberFormat="1" applyFont="1" applyFill="1" applyBorder="1" applyAlignment="1">
      <alignment horizontal="right"/>
    </xf>
    <xf numFmtId="0" fontId="6" fillId="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right"/>
    </xf>
    <xf numFmtId="0" fontId="6" fillId="2" borderId="0" xfId="0" applyFont="1" applyFill="1"/>
    <xf numFmtId="0" fontId="6" fillId="2" borderId="2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left" wrapText="1"/>
    </xf>
    <xf numFmtId="0" fontId="7" fillId="2" borderId="0" xfId="0" applyFont="1" applyFill="1" applyBorder="1" applyAlignment="1" applyProtection="1">
      <alignment horizontal="right" wrapText="1"/>
    </xf>
    <xf numFmtId="0" fontId="8" fillId="2" borderId="3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right"/>
    </xf>
    <xf numFmtId="164" fontId="6" fillId="3" borderId="5" xfId="2" applyFont="1" applyFill="1" applyBorder="1" applyAlignment="1" applyProtection="1">
      <alignment horizontal="right"/>
      <protection locked="0"/>
    </xf>
    <xf numFmtId="14" fontId="6" fillId="3" borderId="6" xfId="0" applyNumberFormat="1" applyFont="1" applyFill="1" applyBorder="1" applyAlignment="1" applyProtection="1">
      <alignment horizontal="right"/>
      <protection locked="0"/>
    </xf>
    <xf numFmtId="164" fontId="6" fillId="3" borderId="6" xfId="2" applyFont="1" applyFill="1" applyBorder="1" applyAlignment="1" applyProtection="1">
      <alignment horizontal="right"/>
      <protection locked="0"/>
    </xf>
    <xf numFmtId="164" fontId="6" fillId="3" borderId="5" xfId="2" applyFont="1" applyFill="1" applyBorder="1" applyAlignment="1">
      <alignment horizontal="right"/>
    </xf>
    <xf numFmtId="168" fontId="6" fillId="3" borderId="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Alignment="1"/>
    <xf numFmtId="0" fontId="11" fillId="0" borderId="0" xfId="0" applyFont="1"/>
    <xf numFmtId="0" fontId="11" fillId="0" borderId="0" xfId="0" applyFont="1" applyAlignment="1"/>
    <xf numFmtId="0" fontId="12" fillId="0" borderId="0" xfId="0" applyFont="1" applyAlignment="1">
      <alignment horizontal="right"/>
    </xf>
    <xf numFmtId="0" fontId="12" fillId="0" borderId="0" xfId="0" applyFont="1"/>
    <xf numFmtId="0" fontId="17" fillId="0" borderId="0" xfId="0" applyFont="1"/>
    <xf numFmtId="0" fontId="4" fillId="0" borderId="0" xfId="0" applyFont="1"/>
    <xf numFmtId="0" fontId="18" fillId="0" borderId="0" xfId="0" applyFont="1" applyAlignment="1"/>
    <xf numFmtId="0" fontId="14" fillId="0" borderId="0" xfId="0" applyFont="1"/>
    <xf numFmtId="170" fontId="11" fillId="0" borderId="0" xfId="0" applyNumberFormat="1" applyFont="1"/>
    <xf numFmtId="0" fontId="22" fillId="0" borderId="0" xfId="0" applyFont="1" applyBorder="1" applyAlignment="1">
      <alignment horizontal="centerContinuous"/>
    </xf>
    <xf numFmtId="166" fontId="22" fillId="0" borderId="0" xfId="0" applyNumberFormat="1" applyFont="1" applyBorder="1" applyAlignment="1">
      <alignment horizontal="centerContinuous"/>
    </xf>
    <xf numFmtId="0" fontId="24" fillId="0" borderId="0" xfId="0" applyFont="1"/>
    <xf numFmtId="166" fontId="0" fillId="0" borderId="0" xfId="0" applyNumberFormat="1"/>
    <xf numFmtId="10" fontId="0" fillId="0" borderId="0" xfId="0" applyNumberFormat="1"/>
    <xf numFmtId="164" fontId="4" fillId="0" borderId="0" xfId="2" applyFont="1"/>
    <xf numFmtId="2" fontId="0" fillId="0" borderId="0" xfId="0" applyNumberFormat="1"/>
    <xf numFmtId="2" fontId="4" fillId="0" borderId="0" xfId="0" applyNumberFormat="1" applyFont="1"/>
    <xf numFmtId="9" fontId="13" fillId="0" borderId="0" xfId="0" applyNumberFormat="1" applyFont="1" applyAlignment="1"/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right"/>
    </xf>
    <xf numFmtId="0" fontId="0" fillId="0" borderId="0" xfId="0" applyBorder="1"/>
    <xf numFmtId="0" fontId="16" fillId="0" borderId="0" xfId="0" applyFont="1" applyBorder="1"/>
    <xf numFmtId="164" fontId="26" fillId="0" borderId="7" xfId="2" applyFont="1" applyBorder="1" applyAlignment="1"/>
    <xf numFmtId="164" fontId="26" fillId="0" borderId="0" xfId="0" applyNumberFormat="1" applyFont="1"/>
    <xf numFmtId="2" fontId="27" fillId="0" borderId="0" xfId="0" applyNumberFormat="1" applyFont="1" applyBorder="1" applyAlignment="1">
      <alignment horizontal="center"/>
    </xf>
    <xf numFmtId="10" fontId="12" fillId="0" borderId="0" xfId="3" applyNumberFormat="1" applyFont="1" applyBorder="1" applyAlignment="1">
      <alignment horizontal="center"/>
    </xf>
    <xf numFmtId="2" fontId="12" fillId="0" borderId="0" xfId="0" applyNumberFormat="1" applyFont="1" applyBorder="1" applyAlignment="1">
      <alignment horizontal="center"/>
    </xf>
    <xf numFmtId="164" fontId="26" fillId="0" borderId="8" xfId="2" applyFont="1" applyBorder="1" applyAlignment="1"/>
    <xf numFmtId="0" fontId="2" fillId="0" borderId="0" xfId="0" applyFont="1" applyBorder="1" applyAlignment="1">
      <alignment horizontal="center"/>
    </xf>
    <xf numFmtId="164" fontId="26" fillId="4" borderId="7" xfId="2" applyFont="1" applyFill="1" applyBorder="1"/>
    <xf numFmtId="164" fontId="26" fillId="4" borderId="7" xfId="2" applyFont="1" applyFill="1" applyBorder="1" applyAlignment="1"/>
    <xf numFmtId="10" fontId="0" fillId="0" borderId="0" xfId="0" applyNumberFormat="1" applyBorder="1" applyAlignment="1"/>
    <xf numFmtId="166" fontId="21" fillId="0" borderId="0" xfId="2" applyNumberFormat="1" applyFont="1" applyBorder="1" applyAlignment="1">
      <alignment horizontal="center"/>
    </xf>
    <xf numFmtId="10" fontId="13" fillId="0" borderId="0" xfId="3" applyNumberFormat="1" applyFont="1" applyBorder="1" applyAlignment="1">
      <alignment horizontal="center"/>
    </xf>
    <xf numFmtId="0" fontId="0" fillId="0" borderId="0" xfId="0" applyBorder="1" applyAlignment="1"/>
    <xf numFmtId="0" fontId="13" fillId="0" borderId="0" xfId="0" applyFont="1" applyBorder="1"/>
    <xf numFmtId="171" fontId="13" fillId="0" borderId="0" xfId="2" applyNumberFormat="1" applyFont="1" applyBorder="1" applyAlignment="1">
      <alignment horizontal="center"/>
    </xf>
    <xf numFmtId="0" fontId="2" fillId="0" borderId="0" xfId="0" applyFont="1" applyBorder="1" applyAlignment="1">
      <alignment horizontal="left" indent="2"/>
    </xf>
    <xf numFmtId="0" fontId="29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0" fontId="13" fillId="0" borderId="0" xfId="0" applyFont="1" applyAlignment="1">
      <alignment horizontal="left" vertical="center"/>
    </xf>
    <xf numFmtId="164" fontId="14" fillId="0" borderId="0" xfId="2" applyFont="1" applyBorder="1" applyAlignment="1">
      <alignment horizontal="right"/>
    </xf>
    <xf numFmtId="164" fontId="31" fillId="0" borderId="0" xfId="2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10" fontId="0" fillId="4" borderId="9" xfId="0" applyNumberFormat="1" applyFill="1" applyBorder="1" applyAlignment="1"/>
    <xf numFmtId="0" fontId="13" fillId="0" borderId="0" xfId="0" applyFont="1" applyAlignment="1">
      <alignment vertical="center"/>
    </xf>
    <xf numFmtId="164" fontId="26" fillId="0" borderId="10" xfId="2" applyFont="1" applyBorder="1" applyAlignment="1"/>
    <xf numFmtId="43" fontId="0" fillId="0" borderId="0" xfId="0" applyNumberFormat="1"/>
    <xf numFmtId="9" fontId="4" fillId="0" borderId="0" xfId="0" applyNumberFormat="1" applyFont="1" applyAlignment="1">
      <alignment horizontal="center"/>
    </xf>
    <xf numFmtId="169" fontId="6" fillId="3" borderId="11" xfId="0" applyNumberFormat="1" applyFont="1" applyFill="1" applyBorder="1" applyAlignment="1" applyProtection="1">
      <alignment horizontal="right"/>
      <protection locked="0"/>
    </xf>
    <xf numFmtId="168" fontId="6" fillId="3" borderId="5" xfId="0" applyNumberFormat="1" applyFont="1" applyFill="1" applyBorder="1" applyAlignment="1" applyProtection="1">
      <alignment horizontal="right"/>
      <protection locked="0"/>
    </xf>
    <xf numFmtId="168" fontId="6" fillId="4" borderId="7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>
      <alignment horizontal="left" indent="2"/>
    </xf>
    <xf numFmtId="172" fontId="13" fillId="0" borderId="9" xfId="2" applyNumberFormat="1" applyFont="1" applyBorder="1" applyAlignment="1">
      <alignment horizontal="center"/>
    </xf>
    <xf numFmtId="9" fontId="2" fillId="6" borderId="9" xfId="3" applyFont="1" applyFill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0" fontId="0" fillId="6" borderId="9" xfId="0" applyFill="1" applyBorder="1"/>
    <xf numFmtId="10" fontId="13" fillId="6" borderId="9" xfId="3" applyNumberFormat="1" applyFont="1" applyFill="1" applyBorder="1"/>
    <xf numFmtId="0" fontId="32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4" fillId="0" borderId="0" xfId="0" applyFont="1"/>
    <xf numFmtId="165" fontId="38" fillId="0" borderId="0" xfId="1" applyFont="1" applyBorder="1"/>
    <xf numFmtId="0" fontId="39" fillId="7" borderId="19" xfId="0" applyFont="1" applyFill="1" applyBorder="1"/>
    <xf numFmtId="164" fontId="39" fillId="7" borderId="19" xfId="2" applyFont="1" applyFill="1" applyBorder="1"/>
    <xf numFmtId="0" fontId="36" fillId="0" borderId="0" xfId="0" applyFont="1" applyBorder="1"/>
    <xf numFmtId="0" fontId="36" fillId="0" borderId="20" xfId="0" applyFont="1" applyBorder="1"/>
    <xf numFmtId="164" fontId="32" fillId="0" borderId="0" xfId="2" applyFont="1"/>
    <xf numFmtId="0" fontId="32" fillId="0" borderId="0" xfId="0" applyFont="1" applyBorder="1"/>
    <xf numFmtId="0" fontId="34" fillId="8" borderId="0" xfId="0" applyFont="1" applyFill="1"/>
    <xf numFmtId="0" fontId="32" fillId="8" borderId="0" xfId="0" applyFont="1" applyFill="1"/>
    <xf numFmtId="0" fontId="34" fillId="8" borderId="0" xfId="0" applyFont="1" applyFill="1" applyAlignment="1">
      <alignment horizontal="right"/>
    </xf>
    <xf numFmtId="164" fontId="32" fillId="0" borderId="0" xfId="0" applyNumberFormat="1" applyFont="1"/>
    <xf numFmtId="49" fontId="32" fillId="0" borderId="0" xfId="0" applyNumberFormat="1" applyFont="1"/>
    <xf numFmtId="165" fontId="41" fillId="0" borderId="0" xfId="1" applyFont="1"/>
    <xf numFmtId="0" fontId="34" fillId="0" borderId="0" xfId="0" applyFont="1" applyFill="1"/>
    <xf numFmtId="0" fontId="1" fillId="0" borderId="0" xfId="0" applyFont="1"/>
    <xf numFmtId="0" fontId="43" fillId="0" borderId="24" xfId="0" applyFont="1" applyFill="1" applyBorder="1"/>
    <xf numFmtId="0" fontId="42" fillId="0" borderId="24" xfId="0" applyFont="1" applyBorder="1"/>
    <xf numFmtId="0" fontId="11" fillId="0" borderId="24" xfId="0" applyFont="1" applyBorder="1"/>
    <xf numFmtId="0" fontId="42" fillId="0" borderId="0" xfId="0" applyFont="1"/>
    <xf numFmtId="164" fontId="45" fillId="0" borderId="20" xfId="0" applyNumberFormat="1" applyFont="1" applyBorder="1"/>
    <xf numFmtId="0" fontId="46" fillId="0" borderId="0" xfId="0" applyFont="1" applyFill="1"/>
    <xf numFmtId="0" fontId="42" fillId="0" borderId="0" xfId="0" applyFont="1" applyBorder="1"/>
    <xf numFmtId="0" fontId="35" fillId="0" borderId="24" xfId="0" applyFont="1" applyBorder="1"/>
    <xf numFmtId="173" fontId="38" fillId="0" borderId="24" xfId="0" applyNumberFormat="1" applyFont="1" applyBorder="1"/>
    <xf numFmtId="174" fontId="42" fillId="0" borderId="24" xfId="1" applyNumberFormat="1" applyFont="1" applyBorder="1"/>
    <xf numFmtId="0" fontId="36" fillId="0" borderId="23" xfId="0" applyFont="1" applyBorder="1"/>
    <xf numFmtId="174" fontId="42" fillId="0" borderId="23" xfId="1" applyNumberFormat="1" applyFont="1" applyBorder="1"/>
    <xf numFmtId="0" fontId="35" fillId="0" borderId="23" xfId="0" applyFont="1" applyBorder="1" applyAlignment="1">
      <alignment horizontal="right"/>
    </xf>
    <xf numFmtId="165" fontId="41" fillId="0" borderId="23" xfId="1" applyFont="1" applyBorder="1"/>
    <xf numFmtId="0" fontId="11" fillId="0" borderId="23" xfId="0" applyFont="1" applyBorder="1"/>
    <xf numFmtId="164" fontId="45" fillId="0" borderId="23" xfId="0" applyNumberFormat="1" applyFont="1" applyBorder="1"/>
    <xf numFmtId="0" fontId="12" fillId="0" borderId="20" xfId="0" applyFont="1" applyBorder="1" applyAlignment="1">
      <alignment horizontal="right"/>
    </xf>
    <xf numFmtId="0" fontId="47" fillId="0" borderId="25" xfId="0" applyFont="1" applyBorder="1"/>
    <xf numFmtId="0" fontId="47" fillId="0" borderId="21" xfId="0" applyFont="1" applyBorder="1"/>
    <xf numFmtId="0" fontId="48" fillId="0" borderId="21" xfId="0" applyFont="1" applyBorder="1"/>
    <xf numFmtId="0" fontId="47" fillId="0" borderId="22" xfId="0" applyFont="1" applyBorder="1" applyAlignment="1">
      <alignment horizontal="left"/>
    </xf>
    <xf numFmtId="173" fontId="49" fillId="0" borderId="24" xfId="0" applyNumberFormat="1" applyFont="1" applyFill="1" applyBorder="1"/>
    <xf numFmtId="165" fontId="41" fillId="9" borderId="0" xfId="1" applyFont="1" applyFill="1"/>
    <xf numFmtId="0" fontId="0" fillId="0" borderId="0" xfId="0" applyFill="1"/>
    <xf numFmtId="0" fontId="32" fillId="0" borderId="0" xfId="0" applyFont="1" applyFill="1"/>
    <xf numFmtId="0" fontId="34" fillId="0" borderId="0" xfId="0" applyFont="1" applyFill="1" applyAlignment="1">
      <alignment horizontal="right"/>
    </xf>
    <xf numFmtId="164" fontId="32" fillId="0" borderId="0" xfId="2" applyFont="1" applyFill="1"/>
    <xf numFmtId="9" fontId="32" fillId="0" borderId="0" xfId="3" applyFont="1" applyFill="1"/>
    <xf numFmtId="164" fontId="32" fillId="0" borderId="0" xfId="0" applyNumberFormat="1" applyFont="1" applyFill="1"/>
    <xf numFmtId="167" fontId="32" fillId="0" borderId="0" xfId="3" applyNumberFormat="1" applyFont="1" applyFill="1"/>
    <xf numFmtId="0" fontId="39" fillId="0" borderId="0" xfId="0" applyFont="1" applyFill="1" applyBorder="1"/>
    <xf numFmtId="164" fontId="39" fillId="0" borderId="0" xfId="2" applyFont="1" applyFill="1" applyBorder="1"/>
    <xf numFmtId="0" fontId="40" fillId="0" borderId="0" xfId="0" applyFont="1" applyFill="1" applyBorder="1" applyAlignment="1">
      <alignment horizontal="right"/>
    </xf>
    <xf numFmtId="164" fontId="26" fillId="6" borderId="7" xfId="2" applyFont="1" applyFill="1" applyBorder="1" applyAlignment="1"/>
    <xf numFmtId="164" fontId="26" fillId="0" borderId="7" xfId="2" applyFont="1" applyFill="1" applyBorder="1"/>
    <xf numFmtId="0" fontId="23" fillId="0" borderId="26" xfId="0" applyFont="1" applyBorder="1" applyAlignment="1">
      <alignment horizontal="center"/>
    </xf>
    <xf numFmtId="0" fontId="0" fillId="0" borderId="27" xfId="0" applyBorder="1"/>
    <xf numFmtId="166" fontId="30" fillId="0" borderId="28" xfId="2" applyNumberFormat="1" applyFont="1" applyBorder="1" applyAlignment="1">
      <alignment horizontal="center"/>
    </xf>
    <xf numFmtId="1" fontId="26" fillId="4" borderId="7" xfId="2" applyNumberFormat="1" applyFont="1" applyFill="1" applyBorder="1" applyAlignment="1">
      <alignment horizontal="center"/>
    </xf>
    <xf numFmtId="9" fontId="25" fillId="4" borderId="29" xfId="3" applyFont="1" applyFill="1" applyBorder="1" applyAlignment="1">
      <alignment horizontal="center"/>
    </xf>
    <xf numFmtId="6" fontId="12" fillId="0" borderId="0" xfId="2" applyNumberFormat="1" applyFont="1" applyFill="1" applyAlignment="1">
      <alignment horizontal="center"/>
    </xf>
    <xf numFmtId="0" fontId="3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/>
    <xf numFmtId="0" fontId="22" fillId="0" borderId="0" xfId="0" applyFont="1" applyBorder="1" applyAlignment="1">
      <alignment horizontal="center"/>
    </xf>
    <xf numFmtId="0" fontId="0" fillId="0" borderId="0" xfId="0" applyAlignment="1"/>
    <xf numFmtId="9" fontId="13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left"/>
    </xf>
    <xf numFmtId="0" fontId="2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171" fontId="13" fillId="0" borderId="17" xfId="2" applyNumberFormat="1" applyFont="1" applyBorder="1" applyAlignment="1">
      <alignment horizontal="center"/>
    </xf>
    <xf numFmtId="171" fontId="13" fillId="0" borderId="18" xfId="2" applyNumberFormat="1" applyFont="1" applyBorder="1" applyAlignment="1">
      <alignment horizontal="center"/>
    </xf>
    <xf numFmtId="0" fontId="3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6" fillId="2" borderId="12" xfId="0" applyFont="1" applyFill="1" applyBorder="1" applyAlignment="1" applyProtection="1">
      <alignment horizontal="left"/>
      <protection locked="0"/>
    </xf>
    <xf numFmtId="0" fontId="6" fillId="2" borderId="13" xfId="0" applyFont="1" applyFill="1" applyBorder="1" applyAlignment="1" applyProtection="1">
      <alignment horizontal="left"/>
      <protection locked="0"/>
    </xf>
    <xf numFmtId="0" fontId="7" fillId="2" borderId="14" xfId="0" applyFont="1" applyFill="1" applyBorder="1" applyAlignment="1">
      <alignment horizontal="right"/>
    </xf>
    <xf numFmtId="0" fontId="7" fillId="2" borderId="15" xfId="0" applyFont="1" applyFill="1" applyBorder="1" applyAlignment="1">
      <alignment horizontal="right"/>
    </xf>
    <xf numFmtId="0" fontId="7" fillId="2" borderId="16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0" fillId="11" borderId="0" xfId="0" applyFont="1" applyFill="1"/>
    <xf numFmtId="0" fontId="51" fillId="11" borderId="0" xfId="0" applyFont="1" applyFill="1"/>
    <xf numFmtId="0" fontId="42" fillId="0" borderId="23" xfId="0" applyFont="1" applyBorder="1"/>
    <xf numFmtId="0" fontId="12" fillId="0" borderId="23" xfId="0" applyFont="1" applyBorder="1"/>
    <xf numFmtId="0" fontId="44" fillId="0" borderId="23" xfId="0" applyFont="1" applyBorder="1" applyAlignment="1">
      <alignment horizontal="right"/>
    </xf>
    <xf numFmtId="173" fontId="40" fillId="12" borderId="9" xfId="0" applyNumberFormat="1" applyFont="1" applyFill="1" applyBorder="1"/>
    <xf numFmtId="173" fontId="38" fillId="0" borderId="0" xfId="0" applyNumberFormat="1" applyFont="1" applyBorder="1"/>
    <xf numFmtId="164" fontId="48" fillId="0" borderId="30" xfId="2" applyFont="1" applyBorder="1"/>
    <xf numFmtId="164" fontId="48" fillId="0" borderId="9" xfId="0" applyNumberFormat="1" applyFont="1" applyBorder="1"/>
    <xf numFmtId="9" fontId="32" fillId="10" borderId="0" xfId="3" applyFont="1" applyFill="1"/>
    <xf numFmtId="164" fontId="47" fillId="10" borderId="9" xfId="2" applyFont="1" applyFill="1" applyBorder="1"/>
    <xf numFmtId="0" fontId="34" fillId="10" borderId="0" xfId="0" applyFont="1" applyFill="1"/>
    <xf numFmtId="167" fontId="32" fillId="10" borderId="0" xfId="3" applyNumberFormat="1" applyFont="1" applyFill="1"/>
    <xf numFmtId="0" fontId="32" fillId="10" borderId="0" xfId="0" applyFont="1" applyFill="1"/>
    <xf numFmtId="174" fontId="42" fillId="0" borderId="24" xfId="1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solid">
          <bgColor indexed="26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solid">
          <bgColor indexed="26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66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11</xdr:row>
      <xdr:rowOff>19050</xdr:rowOff>
    </xdr:from>
    <xdr:to>
      <xdr:col>4</xdr:col>
      <xdr:colOff>704850</xdr:colOff>
      <xdr:row>11</xdr:row>
      <xdr:rowOff>200025</xdr:rowOff>
    </xdr:to>
    <xdr:sp macro="" textlink="">
      <xdr:nvSpPr>
        <xdr:cNvPr id="2" name="Right Arrow 1"/>
        <xdr:cNvSpPr/>
      </xdr:nvSpPr>
      <xdr:spPr>
        <a:xfrm>
          <a:off x="3590925" y="2790825"/>
          <a:ext cx="590550" cy="180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oundry">
  <a:themeElements>
    <a:clrScheme name="Oriel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Foundry">
      <a:maj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67500" t="35000" r="32500" b="65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"/>
  <sheetViews>
    <sheetView showGridLines="0" tabSelected="1" workbookViewId="0">
      <selection activeCell="G22" sqref="G22"/>
    </sheetView>
  </sheetViews>
  <sheetFormatPr defaultRowHeight="12.75" x14ac:dyDescent="0.2"/>
  <cols>
    <col min="1" max="1" width="1.42578125" customWidth="1"/>
    <col min="2" max="2" width="1.7109375" customWidth="1"/>
    <col min="3" max="3" width="29.5703125" customWidth="1"/>
    <col min="4" max="4" width="19.42578125" customWidth="1"/>
    <col min="5" max="5" width="11.5703125" customWidth="1"/>
    <col min="6" max="6" width="1.85546875" customWidth="1"/>
    <col min="7" max="7" width="18.7109375" bestFit="1" customWidth="1"/>
    <col min="8" max="8" width="13.42578125" customWidth="1"/>
    <col min="9" max="9" width="14.5703125" customWidth="1"/>
  </cols>
  <sheetData>
    <row r="1" spans="2:13" ht="18" x14ac:dyDescent="0.25"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2:13" ht="24.75" x14ac:dyDescent="0.5">
      <c r="B2" s="100"/>
      <c r="C2" s="161" t="s">
        <v>83</v>
      </c>
      <c r="D2" s="161"/>
      <c r="E2" s="161"/>
      <c r="F2" s="161"/>
      <c r="G2" s="161"/>
      <c r="H2" s="161"/>
      <c r="I2" s="161"/>
      <c r="J2" s="100"/>
      <c r="K2" s="100"/>
      <c r="L2" s="100"/>
      <c r="M2" s="100"/>
    </row>
    <row r="3" spans="2:13" ht="18.75" x14ac:dyDescent="0.3">
      <c r="B3" s="100"/>
      <c r="C3" s="197" t="s">
        <v>84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2:13" ht="18.75" x14ac:dyDescent="0.3">
      <c r="B4" s="100"/>
      <c r="C4" s="118"/>
      <c r="D4" s="100"/>
      <c r="E4" s="45"/>
      <c r="F4" s="100"/>
      <c r="H4" s="100"/>
      <c r="I4" s="100"/>
      <c r="J4" s="100"/>
      <c r="K4" s="100"/>
      <c r="L4" s="100"/>
      <c r="M4" s="100"/>
    </row>
    <row r="5" spans="2:13" ht="23.25" customHeight="1" x14ac:dyDescent="0.7">
      <c r="B5" s="100"/>
      <c r="C5" s="125" t="s">
        <v>26</v>
      </c>
      <c r="D5" s="196">
        <v>190000</v>
      </c>
      <c r="E5" s="186" t="s">
        <v>110</v>
      </c>
      <c r="F5" s="187"/>
      <c r="G5" s="187"/>
      <c r="H5" s="142">
        <f>TotalPrice*0.08/12</f>
        <v>1266.6666666666667</v>
      </c>
      <c r="I5" s="100"/>
      <c r="J5" s="100"/>
      <c r="K5" s="100"/>
      <c r="L5" s="100"/>
      <c r="M5" s="100"/>
    </row>
    <row r="6" spans="2:13" ht="24.75" x14ac:dyDescent="0.7">
      <c r="B6" s="100"/>
      <c r="C6" s="125" t="s">
        <v>108</v>
      </c>
      <c r="D6" s="196">
        <v>190000</v>
      </c>
      <c r="E6" s="192"/>
      <c r="F6" s="100"/>
      <c r="G6" s="119"/>
      <c r="H6" s="117"/>
      <c r="I6" s="100"/>
      <c r="J6" s="100"/>
      <c r="K6" s="100"/>
      <c r="L6" s="100"/>
      <c r="M6" s="100"/>
    </row>
    <row r="7" spans="2:13" ht="18" x14ac:dyDescent="0.25">
      <c r="B7" s="100"/>
      <c r="C7" s="137" t="s">
        <v>97</v>
      </c>
      <c r="D7" s="196">
        <v>1300</v>
      </c>
      <c r="E7" s="111"/>
      <c r="F7" s="100"/>
      <c r="G7" s="100"/>
      <c r="H7" s="100"/>
      <c r="I7" s="100"/>
      <c r="J7" s="100"/>
      <c r="K7" s="100"/>
      <c r="L7" s="100"/>
      <c r="M7" s="100"/>
    </row>
    <row r="8" spans="2:13" ht="18" x14ac:dyDescent="0.25">
      <c r="B8" s="100"/>
      <c r="C8" s="138" t="s">
        <v>85</v>
      </c>
      <c r="D8" s="196">
        <v>0</v>
      </c>
      <c r="E8" s="111"/>
      <c r="F8" s="100"/>
      <c r="G8" s="100"/>
      <c r="H8" s="100"/>
      <c r="I8" s="100"/>
      <c r="J8" s="100"/>
      <c r="K8" s="100"/>
      <c r="L8" s="100"/>
      <c r="M8" s="100"/>
    </row>
    <row r="9" spans="2:13" ht="18" x14ac:dyDescent="0.25">
      <c r="B9" s="100"/>
      <c r="C9" s="138" t="s">
        <v>86</v>
      </c>
      <c r="D9" s="196">
        <v>0</v>
      </c>
      <c r="E9" s="111"/>
      <c r="F9" s="100"/>
      <c r="G9" s="100"/>
      <c r="H9" s="100"/>
      <c r="I9" s="100"/>
      <c r="J9" s="100"/>
      <c r="K9" s="100"/>
      <c r="L9" s="100"/>
      <c r="M9" s="100"/>
    </row>
    <row r="10" spans="2:13" ht="18" x14ac:dyDescent="0.25">
      <c r="B10" s="100"/>
      <c r="C10" s="138" t="s">
        <v>87</v>
      </c>
      <c r="D10" s="196">
        <v>0</v>
      </c>
      <c r="E10" s="111"/>
      <c r="F10" s="100"/>
      <c r="G10" s="100"/>
      <c r="H10" s="100"/>
      <c r="I10" s="100"/>
      <c r="J10" s="100"/>
      <c r="K10" s="100"/>
      <c r="L10" s="100"/>
      <c r="M10" s="100"/>
    </row>
    <row r="11" spans="2:13" ht="18" x14ac:dyDescent="0.25">
      <c r="B11" s="100"/>
      <c r="C11" s="139" t="s">
        <v>88</v>
      </c>
      <c r="D11" s="193">
        <f>SUM(D7:D10:D10)</f>
        <v>1300</v>
      </c>
      <c r="E11" s="62"/>
      <c r="F11" s="100"/>
      <c r="H11" s="100"/>
      <c r="I11" s="100"/>
      <c r="J11" s="100"/>
      <c r="K11" s="100"/>
      <c r="L11" s="100"/>
      <c r="M11" s="100"/>
    </row>
    <row r="12" spans="2:13" ht="18" x14ac:dyDescent="0.25">
      <c r="B12" s="100"/>
      <c r="C12" s="140" t="s">
        <v>98</v>
      </c>
      <c r="D12" s="194">
        <f>D11*12</f>
        <v>15600</v>
      </c>
      <c r="E12" s="62"/>
      <c r="F12" s="100"/>
      <c r="G12" s="43" t="s">
        <v>111</v>
      </c>
      <c r="H12" s="191">
        <f>SUM((D12/D6)*100)</f>
        <v>8.2105263157894743</v>
      </c>
      <c r="J12" s="100"/>
      <c r="K12" s="100"/>
      <c r="L12" s="100"/>
      <c r="M12" s="100"/>
    </row>
    <row r="13" spans="2:13" ht="18.75" x14ac:dyDescent="0.3">
      <c r="B13" s="100"/>
      <c r="C13" s="118"/>
      <c r="D13" s="100"/>
      <c r="E13" s="100"/>
      <c r="F13" s="100"/>
      <c r="G13" s="100"/>
      <c r="H13" s="100"/>
      <c r="I13" s="100"/>
      <c r="J13" s="100"/>
      <c r="K13" s="100"/>
      <c r="L13" s="100"/>
      <c r="M13" s="100"/>
    </row>
    <row r="14" spans="2:13" ht="18" x14ac:dyDescent="0.25">
      <c r="B14" s="100"/>
      <c r="C14" s="120" t="s">
        <v>105</v>
      </c>
      <c r="D14" s="121"/>
      <c r="E14" s="121"/>
      <c r="F14" s="121"/>
      <c r="G14" s="122"/>
      <c r="H14" s="126"/>
      <c r="I14" s="126"/>
      <c r="J14" s="100"/>
      <c r="K14" s="100"/>
      <c r="L14" s="100"/>
      <c r="M14" s="100"/>
    </row>
    <row r="15" spans="2:13" ht="18" x14ac:dyDescent="0.25">
      <c r="B15" s="100"/>
      <c r="C15" s="188"/>
      <c r="D15" s="134"/>
      <c r="E15" s="189" t="s">
        <v>99</v>
      </c>
      <c r="F15" s="134"/>
      <c r="G15" s="190"/>
      <c r="H15" s="136" t="s">
        <v>100</v>
      </c>
      <c r="I15" s="123"/>
      <c r="J15" s="100"/>
      <c r="K15" s="100"/>
      <c r="L15" s="100"/>
      <c r="M15" s="100"/>
    </row>
    <row r="16" spans="2:13" ht="18" x14ac:dyDescent="0.25">
      <c r="B16" s="100"/>
      <c r="C16" s="127" t="s">
        <v>102</v>
      </c>
      <c r="D16" s="129">
        <f>TotalPrice</f>
        <v>190000</v>
      </c>
      <c r="E16" s="141">
        <f>SUM((D12/TotalPrice)*100)</f>
        <v>8.2105263157894743</v>
      </c>
      <c r="F16" s="121"/>
      <c r="G16" s="122"/>
      <c r="H16" s="124">
        <f>(D5*0.01)-275</f>
        <v>1625</v>
      </c>
      <c r="I16" s="102"/>
      <c r="J16" s="102"/>
      <c r="K16" s="100"/>
      <c r="L16" s="100"/>
      <c r="M16" s="100"/>
    </row>
    <row r="17" spans="2:13" ht="18.75" x14ac:dyDescent="0.3">
      <c r="B17" s="100"/>
      <c r="C17" s="130"/>
      <c r="D17" s="131">
        <f>(D12/0.08)</f>
        <v>195000</v>
      </c>
      <c r="E17" s="132" t="s">
        <v>93</v>
      </c>
      <c r="F17" s="130"/>
      <c r="G17" s="133"/>
      <c r="H17" s="124">
        <f t="shared" ref="H17:H19" si="0">(D17*0.01)-275</f>
        <v>1675</v>
      </c>
      <c r="I17" s="103"/>
      <c r="J17" s="103"/>
      <c r="K17" s="104"/>
      <c r="L17" s="104"/>
      <c r="M17" s="100"/>
    </row>
    <row r="18" spans="2:13" ht="18" x14ac:dyDescent="0.25">
      <c r="B18" s="100"/>
      <c r="C18" s="134"/>
      <c r="D18" s="131">
        <f>D12/0.09</f>
        <v>173333.33333333334</v>
      </c>
      <c r="E18" s="132" t="s">
        <v>92</v>
      </c>
      <c r="F18" s="130"/>
      <c r="G18" s="133"/>
      <c r="H18" s="124">
        <f t="shared" si="0"/>
        <v>1458.3333333333335</v>
      </c>
      <c r="I18" s="102"/>
      <c r="J18" s="102"/>
      <c r="K18" s="100"/>
      <c r="L18" s="100"/>
      <c r="M18" s="100"/>
    </row>
    <row r="19" spans="2:13" ht="18" x14ac:dyDescent="0.25">
      <c r="B19" s="100"/>
      <c r="C19" s="134"/>
      <c r="D19" s="131">
        <f>D12/0.1</f>
        <v>156000</v>
      </c>
      <c r="E19" s="132" t="s">
        <v>94</v>
      </c>
      <c r="F19" s="130"/>
      <c r="G19" s="133"/>
      <c r="H19" s="124">
        <f t="shared" si="0"/>
        <v>1285</v>
      </c>
      <c r="I19" s="102"/>
      <c r="J19" s="102"/>
      <c r="K19" s="100"/>
      <c r="L19" s="100"/>
      <c r="M19" s="100"/>
    </row>
    <row r="20" spans="2:13" ht="18" x14ac:dyDescent="0.25">
      <c r="B20" s="100"/>
      <c r="C20" s="127" t="s">
        <v>112</v>
      </c>
      <c r="D20" s="200">
        <f>D6</f>
        <v>190000</v>
      </c>
      <c r="E20" s="128">
        <f>D12/D20*100</f>
        <v>8.2105263157894743</v>
      </c>
      <c r="F20" s="121"/>
      <c r="G20" s="122"/>
      <c r="H20" s="135">
        <f>(D20*0.01)-275</f>
        <v>1625</v>
      </c>
      <c r="I20" s="102"/>
      <c r="J20" s="102"/>
      <c r="K20" s="100"/>
      <c r="L20" s="100"/>
      <c r="M20" s="100"/>
    </row>
    <row r="21" spans="2:13" ht="18" x14ac:dyDescent="0.25">
      <c r="B21" s="100"/>
      <c r="E21" s="108"/>
      <c r="F21" s="109"/>
      <c r="G21" s="101"/>
      <c r="H21" s="105"/>
      <c r="I21" s="102"/>
      <c r="J21" s="102"/>
      <c r="K21" s="100"/>
      <c r="L21" s="100"/>
      <c r="M21" s="100"/>
    </row>
    <row r="22" spans="2:13" ht="18.75" thickBot="1" x14ac:dyDescent="0.3">
      <c r="B22" s="100"/>
      <c r="C22" s="106" t="s">
        <v>89</v>
      </c>
      <c r="D22" s="107"/>
      <c r="E22" s="106"/>
      <c r="F22" s="108"/>
      <c r="G22" s="150"/>
      <c r="H22" s="151"/>
      <c r="I22" s="152"/>
      <c r="J22" s="102"/>
      <c r="K22" s="100"/>
      <c r="L22" s="100"/>
      <c r="M22" s="100"/>
    </row>
    <row r="23" spans="2:13" ht="18.75" x14ac:dyDescent="0.3">
      <c r="B23" s="100"/>
      <c r="C23" s="112"/>
      <c r="D23" s="113"/>
      <c r="E23" s="114" t="s">
        <v>53</v>
      </c>
      <c r="F23" s="111"/>
      <c r="G23" s="118"/>
      <c r="H23" s="144"/>
      <c r="I23" s="145"/>
      <c r="J23" s="100"/>
      <c r="K23" s="100"/>
      <c r="L23" s="100"/>
      <c r="M23" s="100"/>
    </row>
    <row r="24" spans="2:13" ht="18" x14ac:dyDescent="0.25">
      <c r="B24" s="100"/>
      <c r="C24" s="100" t="s">
        <v>33</v>
      </c>
      <c r="D24" s="110">
        <f>D20</f>
        <v>190000</v>
      </c>
      <c r="F24" s="111"/>
      <c r="G24" s="143"/>
      <c r="H24" s="143"/>
      <c r="I24" s="143"/>
      <c r="J24" s="100"/>
      <c r="K24" s="100"/>
      <c r="L24" s="100"/>
      <c r="M24" s="100"/>
    </row>
    <row r="25" spans="2:13" ht="18" x14ac:dyDescent="0.25">
      <c r="B25" s="100"/>
      <c r="C25" s="100" t="s">
        <v>91</v>
      </c>
      <c r="D25" s="110">
        <f>D20*E25</f>
        <v>152000</v>
      </c>
      <c r="E25" s="195">
        <v>0.8</v>
      </c>
      <c r="F25" s="111"/>
      <c r="G25" s="144"/>
      <c r="H25" s="146"/>
      <c r="I25" s="147"/>
      <c r="J25" s="100"/>
      <c r="K25" s="100"/>
      <c r="L25" s="100"/>
      <c r="M25" s="100"/>
    </row>
    <row r="26" spans="2:13" ht="18" x14ac:dyDescent="0.25">
      <c r="B26" s="100"/>
      <c r="C26" s="100" t="s">
        <v>59</v>
      </c>
      <c r="D26" s="115">
        <f>TotalPrice-D25</f>
        <v>38000</v>
      </c>
      <c r="E26" s="100"/>
      <c r="F26" s="100"/>
      <c r="G26" s="144"/>
      <c r="H26" s="148"/>
      <c r="I26" s="144"/>
      <c r="J26" s="100"/>
      <c r="K26" s="100"/>
      <c r="L26" s="100"/>
      <c r="M26" s="100"/>
    </row>
    <row r="27" spans="2:13" ht="18" x14ac:dyDescent="0.25">
      <c r="B27" s="100"/>
      <c r="C27" s="100" t="s">
        <v>101</v>
      </c>
      <c r="D27" s="115">
        <f>(D26*E27)/12</f>
        <v>158.33333333333334</v>
      </c>
      <c r="E27" s="198">
        <v>0.05</v>
      </c>
      <c r="F27" s="100"/>
      <c r="G27" s="144"/>
      <c r="H27" s="148"/>
      <c r="I27" s="149"/>
      <c r="J27" s="100"/>
      <c r="K27" s="100"/>
      <c r="L27" s="100"/>
      <c r="M27" s="100"/>
    </row>
    <row r="28" spans="2:13" ht="18" x14ac:dyDescent="0.25">
      <c r="B28" s="100"/>
      <c r="C28" s="100" t="s">
        <v>90</v>
      </c>
      <c r="D28" s="199">
        <v>5</v>
      </c>
      <c r="E28" s="100"/>
      <c r="F28" s="100"/>
      <c r="G28" s="144"/>
      <c r="H28" s="144"/>
      <c r="I28" s="144"/>
      <c r="J28" s="100"/>
      <c r="K28" s="100"/>
      <c r="L28" s="100"/>
      <c r="M28" s="100"/>
    </row>
    <row r="29" spans="2:13" ht="18" x14ac:dyDescent="0.25">
      <c r="B29" s="100"/>
      <c r="C29" s="100" t="s">
        <v>95</v>
      </c>
      <c r="D29" s="115">
        <f>(D27*12)*D28</f>
        <v>9500</v>
      </c>
      <c r="E29" s="100"/>
      <c r="F29" s="100"/>
      <c r="G29" s="116"/>
      <c r="H29" s="115"/>
      <c r="I29" s="100"/>
      <c r="J29" s="100"/>
      <c r="K29" s="100"/>
      <c r="L29" s="100"/>
      <c r="M29" s="100"/>
    </row>
    <row r="30" spans="2:13" ht="18" x14ac:dyDescent="0.25"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</row>
    <row r="31" spans="2:13" ht="18" x14ac:dyDescent="0.25"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</row>
    <row r="32" spans="2:13" ht="18" x14ac:dyDescent="0.25"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</row>
  </sheetData>
  <mergeCells count="1">
    <mergeCell ref="C2:I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R44"/>
  <sheetViews>
    <sheetView zoomScale="125" workbookViewId="0">
      <selection activeCell="F8" sqref="F8"/>
    </sheetView>
  </sheetViews>
  <sheetFormatPr defaultRowHeight="12.75" x14ac:dyDescent="0.2"/>
  <cols>
    <col min="1" max="1" width="1.28515625" customWidth="1"/>
    <col min="2" max="2" width="1.85546875" customWidth="1"/>
    <col min="3" max="3" width="14.42578125" customWidth="1"/>
    <col min="4" max="4" width="7.5703125" customWidth="1"/>
    <col min="5" max="6" width="14.140625" customWidth="1"/>
    <col min="7" max="7" width="7.5703125" customWidth="1"/>
    <col min="8" max="8" width="13.7109375" customWidth="1"/>
    <col min="9" max="9" width="23.5703125" customWidth="1"/>
  </cols>
  <sheetData>
    <row r="1" spans="3:9" x14ac:dyDescent="0.2">
      <c r="H1" s="162"/>
      <c r="I1" s="162"/>
    </row>
    <row r="2" spans="3:9" x14ac:dyDescent="0.2">
      <c r="E2" s="38"/>
      <c r="F2" s="39"/>
    </row>
    <row r="3" spans="3:9" ht="21" customHeight="1" x14ac:dyDescent="0.35">
      <c r="C3" s="163" t="s">
        <v>25</v>
      </c>
      <c r="D3" s="163"/>
      <c r="E3" s="163"/>
      <c r="F3" s="163"/>
      <c r="G3" s="163"/>
      <c r="H3" s="163"/>
      <c r="I3" s="163"/>
    </row>
    <row r="4" spans="3:9" ht="21" customHeight="1" x14ac:dyDescent="0.2">
      <c r="C4" s="164" t="s">
        <v>43</v>
      </c>
      <c r="D4" s="164"/>
      <c r="E4" s="164"/>
      <c r="F4" s="165"/>
      <c r="G4" s="164"/>
      <c r="H4" s="164"/>
      <c r="I4" s="164"/>
    </row>
    <row r="5" spans="3:9" ht="21" customHeight="1" x14ac:dyDescent="0.2">
      <c r="C5" s="164" t="s">
        <v>66</v>
      </c>
      <c r="D5" s="164"/>
      <c r="E5" s="164"/>
      <c r="F5" s="165"/>
      <c r="G5" s="164"/>
      <c r="H5" s="164"/>
      <c r="I5" s="164"/>
    </row>
    <row r="6" spans="3:9" ht="10.5" customHeight="1" x14ac:dyDescent="0.2">
      <c r="C6" s="59"/>
      <c r="D6" s="59"/>
      <c r="E6" s="59"/>
      <c r="F6" s="60"/>
      <c r="G6" s="59"/>
      <c r="H6" s="59"/>
      <c r="I6" s="59"/>
    </row>
    <row r="7" spans="3:9" ht="21" customHeight="1" x14ac:dyDescent="0.25">
      <c r="C7" s="59"/>
      <c r="D7" s="59"/>
      <c r="E7" s="42" t="s">
        <v>44</v>
      </c>
      <c r="F7" s="172"/>
      <c r="G7" s="173"/>
      <c r="H7" s="173"/>
      <c r="I7" s="59"/>
    </row>
    <row r="8" spans="3:9" ht="21" customHeight="1" x14ac:dyDescent="0.25">
      <c r="C8" s="59"/>
      <c r="D8" s="59"/>
      <c r="E8" s="42" t="s">
        <v>109</v>
      </c>
      <c r="F8" s="160">
        <f>'Cash Flow Zone'!D20</f>
        <v>190000</v>
      </c>
      <c r="G8" s="59"/>
      <c r="H8" s="82" t="s">
        <v>106</v>
      </c>
      <c r="I8" s="59"/>
    </row>
    <row r="9" spans="3:9" ht="21" customHeight="1" x14ac:dyDescent="0.25">
      <c r="C9" s="59"/>
      <c r="D9" s="59"/>
      <c r="E9" s="61" t="s">
        <v>42</v>
      </c>
      <c r="F9" s="67">
        <f>E13/F8</f>
        <v>8.2105263157894737E-2</v>
      </c>
      <c r="G9" s="59"/>
      <c r="H9" s="59"/>
      <c r="I9" s="59"/>
    </row>
    <row r="10" spans="3:9" ht="21" customHeight="1" x14ac:dyDescent="0.25">
      <c r="C10" s="59"/>
      <c r="E10" s="61" t="s">
        <v>27</v>
      </c>
      <c r="F10" s="68">
        <f>'1.1'!C32</f>
        <v>0.65799247281342166</v>
      </c>
      <c r="G10" s="59"/>
      <c r="H10" s="59"/>
      <c r="I10" s="59"/>
    </row>
    <row r="11" spans="3:9" ht="6.75" customHeight="1" x14ac:dyDescent="0.25">
      <c r="C11" s="59"/>
      <c r="E11" s="61"/>
      <c r="F11" s="66"/>
      <c r="G11" s="59"/>
      <c r="H11" s="59"/>
      <c r="I11" s="59"/>
    </row>
    <row r="12" spans="3:9" ht="19.5" customHeight="1" thickBot="1" x14ac:dyDescent="0.3">
      <c r="C12" s="43"/>
      <c r="E12" s="37" t="s">
        <v>28</v>
      </c>
      <c r="F12" s="37" t="s">
        <v>48</v>
      </c>
      <c r="H12" s="63"/>
    </row>
    <row r="13" spans="3:9" ht="21" customHeight="1" thickBot="1" x14ac:dyDescent="0.3">
      <c r="C13" s="43" t="s">
        <v>45</v>
      </c>
      <c r="E13" s="88">
        <f>F13*12</f>
        <v>15600</v>
      </c>
      <c r="F13" s="71">
        <v>1300</v>
      </c>
      <c r="G13" s="62"/>
      <c r="H13" s="171" t="s">
        <v>61</v>
      </c>
      <c r="I13" s="171"/>
    </row>
    <row r="14" spans="3:9" ht="21" customHeight="1" thickBot="1" x14ac:dyDescent="0.25">
      <c r="C14" s="41" t="s">
        <v>75</v>
      </c>
      <c r="E14" s="72">
        <v>7500</v>
      </c>
      <c r="F14" s="69">
        <f>E14/12</f>
        <v>625</v>
      </c>
      <c r="G14" s="62"/>
      <c r="H14" s="58" t="s">
        <v>67</v>
      </c>
      <c r="I14" s="47"/>
    </row>
    <row r="15" spans="3:9" ht="21" customHeight="1" thickBot="1" x14ac:dyDescent="0.25">
      <c r="C15" s="41" t="s">
        <v>29</v>
      </c>
      <c r="E15" s="72">
        <v>700</v>
      </c>
      <c r="F15" s="64">
        <f>E15/12</f>
        <v>58.333333333333336</v>
      </c>
      <c r="G15" s="62"/>
      <c r="H15" s="58" t="s">
        <v>68</v>
      </c>
      <c r="I15" s="58"/>
    </row>
    <row r="16" spans="3:9" ht="21" customHeight="1" thickBot="1" x14ac:dyDescent="0.3">
      <c r="C16" s="41" t="s">
        <v>49</v>
      </c>
      <c r="E16" s="64">
        <f>F16*12</f>
        <v>780</v>
      </c>
      <c r="F16" s="64">
        <f>G16*$F$13</f>
        <v>65</v>
      </c>
      <c r="G16" s="159">
        <v>0.05</v>
      </c>
      <c r="H16" s="58" t="s">
        <v>69</v>
      </c>
      <c r="I16" s="58"/>
    </row>
    <row r="17" spans="3:18" ht="21" customHeight="1" thickBot="1" x14ac:dyDescent="0.3">
      <c r="C17" s="41" t="s">
        <v>30</v>
      </c>
      <c r="E17" s="64">
        <f>F17*12</f>
        <v>780</v>
      </c>
      <c r="F17" s="64">
        <f>G17*$F$13</f>
        <v>65</v>
      </c>
      <c r="G17" s="159">
        <v>0.05</v>
      </c>
      <c r="H17" s="57" t="s">
        <v>70</v>
      </c>
      <c r="I17" s="57"/>
    </row>
    <row r="18" spans="3:18" ht="21" customHeight="1" thickBot="1" x14ac:dyDescent="0.3">
      <c r="C18" s="41" t="s">
        <v>50</v>
      </c>
      <c r="E18" s="64">
        <f>F18*12</f>
        <v>780</v>
      </c>
      <c r="F18" s="64">
        <f>G18*$F$13</f>
        <v>65</v>
      </c>
      <c r="G18" s="159">
        <v>0.05</v>
      </c>
      <c r="H18" s="57" t="s">
        <v>71</v>
      </c>
      <c r="O18" s="39"/>
    </row>
    <row r="19" spans="3:18" ht="21" customHeight="1" thickBot="1" x14ac:dyDescent="0.25">
      <c r="C19" s="40" t="s">
        <v>46</v>
      </c>
      <c r="E19" s="154">
        <f>F19*12</f>
        <v>0</v>
      </c>
      <c r="F19" s="153">
        <v>0</v>
      </c>
      <c r="G19" s="62"/>
      <c r="H19" s="169" t="s">
        <v>72</v>
      </c>
      <c r="I19" s="170"/>
    </row>
    <row r="20" spans="3:18" ht="15.75" customHeight="1" x14ac:dyDescent="0.2">
      <c r="H20" s="170"/>
      <c r="I20" s="170"/>
    </row>
    <row r="21" spans="3:18" ht="21" customHeight="1" x14ac:dyDescent="0.25">
      <c r="D21" s="42" t="s">
        <v>47</v>
      </c>
      <c r="E21" s="65">
        <f>SUM(E14:E20)</f>
        <v>10540</v>
      </c>
      <c r="F21" s="65">
        <f>SUM(F14:F20)</f>
        <v>878.33333333333337</v>
      </c>
      <c r="I21" s="60"/>
    </row>
    <row r="22" spans="3:18" ht="9" customHeight="1" x14ac:dyDescent="0.2">
      <c r="C22" s="59"/>
      <c r="D22" s="59"/>
      <c r="E22" s="59"/>
      <c r="F22" s="85"/>
      <c r="G22" s="59"/>
      <c r="H22" s="59"/>
      <c r="I22" s="59"/>
    </row>
    <row r="23" spans="3:18" ht="7.5" customHeight="1" x14ac:dyDescent="0.2">
      <c r="C23" s="44"/>
      <c r="D23" s="40"/>
      <c r="E23" s="40"/>
      <c r="F23" s="45"/>
      <c r="G23" s="37"/>
      <c r="H23" s="37"/>
      <c r="I23" s="40"/>
    </row>
    <row r="24" spans="3:18" ht="6.75" customHeight="1" x14ac:dyDescent="0.2">
      <c r="C24" s="40"/>
      <c r="D24" s="40"/>
      <c r="E24" s="40"/>
      <c r="F24" s="40"/>
      <c r="G24" s="48"/>
      <c r="H24" s="40"/>
      <c r="I24" s="40"/>
      <c r="J24" s="46"/>
      <c r="K24" s="46"/>
      <c r="L24" s="46"/>
      <c r="M24" s="46"/>
      <c r="N24" s="46"/>
      <c r="O24" s="46"/>
      <c r="P24" s="46"/>
      <c r="Q24" s="46"/>
      <c r="R24" s="46"/>
    </row>
    <row r="25" spans="3:18" s="4" customFormat="1" x14ac:dyDescent="0.2">
      <c r="C25" s="38" t="s">
        <v>51</v>
      </c>
      <c r="D25" s="37" t="s">
        <v>53</v>
      </c>
      <c r="E25" s="37" t="s">
        <v>52</v>
      </c>
      <c r="F25" s="174" t="s">
        <v>31</v>
      </c>
      <c r="G25" s="174"/>
      <c r="J25" s="46"/>
      <c r="K25" s="46"/>
      <c r="L25" s="46"/>
      <c r="M25" s="46"/>
      <c r="N25" s="46"/>
      <c r="O25" s="46"/>
      <c r="P25" s="46"/>
      <c r="Q25" s="46"/>
      <c r="R25" s="46"/>
    </row>
    <row r="26" spans="3:18" x14ac:dyDescent="0.2">
      <c r="C26" s="96">
        <v>0.8</v>
      </c>
      <c r="D26" s="86">
        <v>0.03</v>
      </c>
      <c r="E26" s="95">
        <f>$F$8*C26</f>
        <v>152000</v>
      </c>
      <c r="F26" s="175">
        <f>Scheduled_Monthly_Payment</f>
        <v>640.83813126876476</v>
      </c>
      <c r="G26" s="176"/>
      <c r="H26" s="87" t="s">
        <v>103</v>
      </c>
      <c r="J26" s="46"/>
      <c r="K26" s="46"/>
      <c r="L26" s="46"/>
      <c r="M26" s="46"/>
      <c r="N26" s="46"/>
      <c r="O26" s="46"/>
      <c r="P26" s="46"/>
      <c r="Q26" s="46"/>
      <c r="R26" s="46"/>
    </row>
    <row r="27" spans="3:18" ht="13.5" customHeight="1" thickBot="1" x14ac:dyDescent="0.25">
      <c r="C27" s="38" t="s">
        <v>107</v>
      </c>
      <c r="D27" s="73"/>
      <c r="E27" s="74"/>
      <c r="F27" s="75"/>
      <c r="G27" s="76"/>
      <c r="H27" s="77"/>
      <c r="I27" s="78"/>
      <c r="J27" s="46"/>
      <c r="K27" s="46"/>
      <c r="L27" s="46"/>
      <c r="M27" s="46"/>
      <c r="N27" s="46"/>
      <c r="O27" s="46"/>
      <c r="P27" s="46"/>
      <c r="Q27" s="46"/>
      <c r="R27" s="46"/>
    </row>
    <row r="28" spans="3:18" ht="14.25" customHeight="1" thickBot="1" x14ac:dyDescent="0.25">
      <c r="C28" s="158">
        <v>30</v>
      </c>
      <c r="D28" s="73"/>
      <c r="E28" s="74"/>
      <c r="F28" s="75"/>
      <c r="G28" s="76"/>
      <c r="H28" s="77"/>
      <c r="I28" s="78"/>
      <c r="J28" s="46"/>
      <c r="K28" s="46"/>
      <c r="L28" s="46"/>
      <c r="M28" s="46"/>
      <c r="N28" s="46"/>
      <c r="O28" s="46"/>
      <c r="P28" s="46"/>
      <c r="Q28" s="46"/>
      <c r="R28" s="46"/>
    </row>
    <row r="29" spans="3:18" ht="6" customHeight="1" x14ac:dyDescent="0.2">
      <c r="C29" s="70"/>
      <c r="D29" s="73"/>
      <c r="E29" s="74"/>
      <c r="F29" s="75"/>
      <c r="G29" s="76"/>
      <c r="H29" s="77"/>
      <c r="I29" s="78"/>
      <c r="J29" s="46"/>
      <c r="K29" s="46"/>
      <c r="L29" s="46"/>
      <c r="M29" s="46"/>
      <c r="N29" s="46"/>
      <c r="O29" s="46"/>
      <c r="P29" s="46"/>
      <c r="Q29" s="46"/>
      <c r="R29" s="46"/>
    </row>
    <row r="30" spans="3:18" x14ac:dyDescent="0.2">
      <c r="C30" s="80" t="s">
        <v>54</v>
      </c>
      <c r="D30" s="73"/>
      <c r="E30" s="74"/>
      <c r="F30" s="75"/>
      <c r="G30" s="76"/>
      <c r="H30" s="77"/>
      <c r="J30" s="46"/>
      <c r="K30" s="46"/>
      <c r="L30" s="46"/>
      <c r="M30" s="46"/>
      <c r="N30" s="46"/>
      <c r="O30" s="46"/>
      <c r="P30" s="46"/>
      <c r="Q30" s="46"/>
      <c r="R30" s="46"/>
    </row>
    <row r="31" spans="3:18" x14ac:dyDescent="0.2">
      <c r="C31" s="79" t="s">
        <v>55</v>
      </c>
      <c r="D31" s="73"/>
      <c r="E31" s="83">
        <v>1500</v>
      </c>
      <c r="F31" s="75"/>
      <c r="G31" s="76"/>
      <c r="H31" s="77"/>
      <c r="I31" s="78"/>
      <c r="J31" s="46"/>
      <c r="K31" s="46"/>
      <c r="L31" s="46"/>
      <c r="M31" s="46"/>
      <c r="N31" s="46"/>
      <c r="O31" s="46"/>
      <c r="P31" s="46"/>
      <c r="Q31" s="46"/>
      <c r="R31" s="46"/>
    </row>
    <row r="32" spans="3:18" x14ac:dyDescent="0.2">
      <c r="C32" s="79" t="s">
        <v>56</v>
      </c>
      <c r="D32" s="73"/>
      <c r="E32" s="83">
        <v>315</v>
      </c>
      <c r="F32" s="75"/>
      <c r="G32" s="76"/>
      <c r="H32" s="77"/>
      <c r="I32" s="78"/>
      <c r="J32" s="46"/>
      <c r="K32" s="46"/>
      <c r="L32" s="46"/>
      <c r="M32" s="46"/>
      <c r="N32" s="46"/>
      <c r="O32" s="46"/>
      <c r="P32" s="46"/>
      <c r="Q32" s="46"/>
      <c r="R32" s="46"/>
    </row>
    <row r="33" spans="3:18" x14ac:dyDescent="0.2">
      <c r="C33" s="79" t="s">
        <v>57</v>
      </c>
      <c r="D33" s="73"/>
      <c r="E33" s="83">
        <v>325</v>
      </c>
      <c r="F33" s="75"/>
      <c r="G33" s="76"/>
      <c r="H33" s="77"/>
      <c r="I33" s="78"/>
      <c r="J33" s="46"/>
      <c r="K33" s="46"/>
      <c r="L33" s="46"/>
      <c r="M33" s="46"/>
      <c r="N33" s="46"/>
      <c r="O33" s="46"/>
      <c r="P33" s="46"/>
      <c r="Q33" s="46"/>
      <c r="R33" s="46"/>
    </row>
    <row r="34" spans="3:18" x14ac:dyDescent="0.2">
      <c r="C34" s="94" t="s">
        <v>76</v>
      </c>
      <c r="D34" s="73"/>
      <c r="E34" s="83">
        <f>(F8*0.01)-275</f>
        <v>1625</v>
      </c>
      <c r="F34" s="75"/>
      <c r="G34" s="76"/>
      <c r="H34" s="77"/>
      <c r="I34" s="78"/>
      <c r="J34" s="46"/>
      <c r="K34" s="46"/>
      <c r="L34" s="46"/>
      <c r="M34" s="46"/>
      <c r="N34" s="46"/>
      <c r="O34" s="46"/>
      <c r="P34" s="46"/>
      <c r="Q34" s="46"/>
      <c r="R34" s="46"/>
    </row>
    <row r="35" spans="3:18" x14ac:dyDescent="0.2">
      <c r="C35" s="94" t="s">
        <v>96</v>
      </c>
      <c r="D35" s="73"/>
      <c r="E35" s="83">
        <v>150</v>
      </c>
      <c r="F35" s="75"/>
      <c r="G35" s="76"/>
      <c r="H35" s="77"/>
      <c r="I35" s="78"/>
      <c r="J35" s="46"/>
      <c r="K35" s="46"/>
      <c r="L35" s="46"/>
      <c r="M35" s="46"/>
      <c r="N35" s="46"/>
      <c r="O35" s="46"/>
      <c r="P35" s="46"/>
      <c r="Q35" s="46"/>
      <c r="R35" s="46"/>
    </row>
    <row r="36" spans="3:18" x14ac:dyDescent="0.2">
      <c r="C36" s="79" t="s">
        <v>58</v>
      </c>
      <c r="D36" s="73"/>
      <c r="E36" s="83" t="s">
        <v>104</v>
      </c>
      <c r="F36" s="75"/>
      <c r="G36" s="76"/>
      <c r="H36" s="77"/>
      <c r="I36" s="78"/>
      <c r="J36" s="46"/>
      <c r="K36" s="46"/>
      <c r="L36" s="46"/>
      <c r="M36" s="46"/>
      <c r="N36" s="46"/>
      <c r="O36" s="46"/>
      <c r="P36" s="46"/>
      <c r="Q36" s="46"/>
      <c r="R36" s="46"/>
    </row>
    <row r="37" spans="3:18" x14ac:dyDescent="0.2">
      <c r="C37" s="94" t="s">
        <v>77</v>
      </c>
      <c r="E37" s="83">
        <f>F13*F37</f>
        <v>3900</v>
      </c>
      <c r="F37" s="98">
        <v>3</v>
      </c>
      <c r="G37" s="76"/>
      <c r="H37" s="77"/>
      <c r="I37" s="87" t="s">
        <v>78</v>
      </c>
      <c r="J37" s="46"/>
      <c r="K37" s="46"/>
      <c r="L37" s="46"/>
      <c r="M37" s="46"/>
      <c r="N37" s="46"/>
      <c r="O37" s="46"/>
      <c r="P37" s="46"/>
      <c r="Q37" s="46"/>
      <c r="R37" s="46"/>
    </row>
    <row r="38" spans="3:18" x14ac:dyDescent="0.2">
      <c r="C38" s="79" t="s">
        <v>59</v>
      </c>
      <c r="D38" s="73"/>
      <c r="E38" s="83">
        <f>F8-E26</f>
        <v>38000</v>
      </c>
      <c r="K38" s="46"/>
      <c r="L38" s="46"/>
      <c r="M38" s="46"/>
      <c r="N38" s="46"/>
      <c r="O38" s="46"/>
      <c r="P38" s="46"/>
      <c r="Q38" s="46"/>
      <c r="R38" s="46"/>
    </row>
    <row r="39" spans="3:18" ht="15" x14ac:dyDescent="0.25">
      <c r="C39" s="81" t="s">
        <v>60</v>
      </c>
      <c r="D39" s="73"/>
      <c r="E39" s="84">
        <f>SUM(E31:E38)</f>
        <v>45815</v>
      </c>
      <c r="F39" s="79" t="s">
        <v>81</v>
      </c>
      <c r="G39" s="99">
        <v>0</v>
      </c>
      <c r="H39" s="83">
        <f>(E39*G39)/12</f>
        <v>0</v>
      </c>
      <c r="I39" s="87" t="s">
        <v>82</v>
      </c>
      <c r="J39" s="46"/>
      <c r="K39" s="46"/>
      <c r="L39" s="46"/>
      <c r="M39" s="46"/>
      <c r="N39" s="46"/>
      <c r="O39" s="46"/>
      <c r="P39" s="46"/>
      <c r="Q39" s="46"/>
      <c r="R39" s="46"/>
    </row>
    <row r="40" spans="3:18" ht="8.25" customHeight="1" thickBot="1" x14ac:dyDescent="0.25">
      <c r="C40" s="49"/>
      <c r="D40" s="49"/>
      <c r="E40" s="50"/>
      <c r="F40" s="49"/>
      <c r="G40" s="49"/>
      <c r="H40" s="49"/>
      <c r="I40" s="49"/>
      <c r="J40" s="46"/>
      <c r="K40" s="46"/>
      <c r="L40" s="46"/>
      <c r="M40" s="46"/>
      <c r="N40" s="46"/>
      <c r="O40" s="46"/>
      <c r="P40" s="46"/>
      <c r="Q40" s="46"/>
      <c r="R40" s="46"/>
    </row>
    <row r="41" spans="3:18" ht="15.75" thickBot="1" x14ac:dyDescent="0.25">
      <c r="F41" s="155" t="s">
        <v>32</v>
      </c>
      <c r="G41" s="156"/>
      <c r="H41" s="157">
        <f>F13-(F21+F26+H39)</f>
        <v>-219.17146460209824</v>
      </c>
      <c r="I41" s="49"/>
      <c r="J41" s="51"/>
      <c r="K41" s="166"/>
      <c r="L41" s="166"/>
      <c r="M41" s="166"/>
      <c r="N41" s="166"/>
      <c r="O41" s="166"/>
      <c r="P41" s="166"/>
    </row>
    <row r="42" spans="3:18" ht="12" customHeight="1" x14ac:dyDescent="0.2">
      <c r="C42" s="167"/>
      <c r="D42" s="168"/>
      <c r="E42" s="168"/>
      <c r="F42" s="168"/>
      <c r="G42" s="168"/>
      <c r="H42" s="168"/>
      <c r="I42" s="168"/>
    </row>
    <row r="44" spans="3:18" ht="4.5" customHeight="1" x14ac:dyDescent="0.2"/>
  </sheetData>
  <mergeCells count="11">
    <mergeCell ref="H1:I1"/>
    <mergeCell ref="C3:I3"/>
    <mergeCell ref="C4:I4"/>
    <mergeCell ref="K41:P41"/>
    <mergeCell ref="C42:I42"/>
    <mergeCell ref="C5:I5"/>
    <mergeCell ref="H19:I20"/>
    <mergeCell ref="H13:I13"/>
    <mergeCell ref="F7:H7"/>
    <mergeCell ref="F25:G25"/>
    <mergeCell ref="F26:G26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C3" sqref="C3"/>
    </sheetView>
  </sheetViews>
  <sheetFormatPr defaultRowHeight="12.75" x14ac:dyDescent="0.2"/>
  <cols>
    <col min="1" max="1" width="24.7109375" style="4" customWidth="1"/>
    <col min="2" max="2" width="6.28515625" style="4" customWidth="1"/>
    <col min="3" max="3" width="13" customWidth="1"/>
    <col min="4" max="4" width="14.42578125" customWidth="1"/>
  </cols>
  <sheetData>
    <row r="1" spans="1:4" x14ac:dyDescent="0.2">
      <c r="A1" s="4" t="s">
        <v>33</v>
      </c>
      <c r="C1" s="52">
        <f>IPA!F8</f>
        <v>190000</v>
      </c>
    </row>
    <row r="2" spans="1:4" x14ac:dyDescent="0.2">
      <c r="C2" s="52"/>
    </row>
    <row r="3" spans="1:4" x14ac:dyDescent="0.2">
      <c r="A3" s="4" t="s">
        <v>79</v>
      </c>
      <c r="C3" s="52">
        <f>IPA!E26</f>
        <v>152000</v>
      </c>
    </row>
    <row r="4" spans="1:4" x14ac:dyDescent="0.2">
      <c r="A4" s="4" t="s">
        <v>34</v>
      </c>
      <c r="C4" s="52" t="s">
        <v>34</v>
      </c>
    </row>
    <row r="5" spans="1:4" x14ac:dyDescent="0.2">
      <c r="C5" s="52"/>
    </row>
    <row r="6" spans="1:4" x14ac:dyDescent="0.2">
      <c r="A6" s="4" t="s">
        <v>80</v>
      </c>
      <c r="C6" s="53">
        <f>(C8*12)/C1</f>
        <v>8.2105263157894737E-2</v>
      </c>
      <c r="D6" s="53" t="s">
        <v>34</v>
      </c>
    </row>
    <row r="8" spans="1:4" x14ac:dyDescent="0.2">
      <c r="A8" s="4" t="s">
        <v>35</v>
      </c>
      <c r="C8" s="54">
        <f>IPA!F13</f>
        <v>1300</v>
      </c>
      <c r="D8" s="52" t="s">
        <v>34</v>
      </c>
    </row>
    <row r="10" spans="1:4" x14ac:dyDescent="0.2">
      <c r="A10" s="4" t="s">
        <v>36</v>
      </c>
      <c r="C10" s="52">
        <f>IPA!F14</f>
        <v>625</v>
      </c>
    </row>
    <row r="12" spans="1:4" x14ac:dyDescent="0.2">
      <c r="A12" s="4" t="s">
        <v>62</v>
      </c>
      <c r="B12" s="97"/>
      <c r="C12" s="89">
        <f>IPA!F15</f>
        <v>58.333333333333336</v>
      </c>
    </row>
    <row r="13" spans="1:4" x14ac:dyDescent="0.2">
      <c r="B13" s="37"/>
    </row>
    <row r="14" spans="1:4" x14ac:dyDescent="0.2">
      <c r="A14" s="4" t="s">
        <v>63</v>
      </c>
      <c r="B14" s="90">
        <f>IPA!G18</f>
        <v>0.05</v>
      </c>
      <c r="C14" s="89">
        <f>$C$8*B14</f>
        <v>65</v>
      </c>
    </row>
    <row r="15" spans="1:4" x14ac:dyDescent="0.2">
      <c r="B15" s="37"/>
    </row>
    <row r="16" spans="1:4" x14ac:dyDescent="0.2">
      <c r="A16" s="4" t="s">
        <v>64</v>
      </c>
      <c r="B16" s="90">
        <f>IPA!G16</f>
        <v>0.05</v>
      </c>
      <c r="C16" s="89">
        <f>$C$8*B16</f>
        <v>65</v>
      </c>
    </row>
    <row r="17" spans="1:4" x14ac:dyDescent="0.2">
      <c r="B17" s="37"/>
    </row>
    <row r="18" spans="1:4" x14ac:dyDescent="0.2">
      <c r="A18" s="4" t="s">
        <v>65</v>
      </c>
      <c r="B18" s="90">
        <f>IPA!G17</f>
        <v>0.05</v>
      </c>
      <c r="C18" s="89">
        <f>$C$8*B18</f>
        <v>65</v>
      </c>
    </row>
    <row r="20" spans="1:4" x14ac:dyDescent="0.2">
      <c r="A20" s="4" t="s">
        <v>73</v>
      </c>
      <c r="C20">
        <f>IPA!E19/12</f>
        <v>0</v>
      </c>
    </row>
    <row r="22" spans="1:4" x14ac:dyDescent="0.2">
      <c r="A22" s="4" t="s">
        <v>81</v>
      </c>
      <c r="C22" s="89">
        <f>IPA!H39</f>
        <v>0</v>
      </c>
    </row>
    <row r="24" spans="1:4" x14ac:dyDescent="0.2">
      <c r="A24" s="4" t="s">
        <v>37</v>
      </c>
      <c r="C24" s="52">
        <f>SUM(C10:C23)</f>
        <v>878.33333333333337</v>
      </c>
    </row>
    <row r="26" spans="1:4" x14ac:dyDescent="0.2">
      <c r="A26" s="4" t="s">
        <v>38</v>
      </c>
      <c r="C26" s="52">
        <f>C8-C24</f>
        <v>421.66666666666663</v>
      </c>
      <c r="D26" s="52"/>
    </row>
    <row r="28" spans="1:4" x14ac:dyDescent="0.2">
      <c r="A28" s="4" t="s">
        <v>39</v>
      </c>
      <c r="C28" s="52">
        <f>C26/1.1</f>
        <v>383.33333333333326</v>
      </c>
      <c r="D28" s="52"/>
    </row>
    <row r="30" spans="1:4" x14ac:dyDescent="0.2">
      <c r="A30" s="4" t="s">
        <v>40</v>
      </c>
      <c r="C30" s="54">
        <f>IPA!F26</f>
        <v>640.83813126876476</v>
      </c>
      <c r="D30" s="52" t="s">
        <v>34</v>
      </c>
    </row>
    <row r="32" spans="1:4" x14ac:dyDescent="0.2">
      <c r="A32" s="4" t="s">
        <v>41</v>
      </c>
      <c r="C32" s="56">
        <f>C26/C30</f>
        <v>0.65799247281342166</v>
      </c>
      <c r="D32" s="55"/>
    </row>
    <row r="34" spans="1:6" x14ac:dyDescent="0.2">
      <c r="A34" s="177" t="s">
        <v>74</v>
      </c>
      <c r="B34" s="178"/>
      <c r="C34" s="178"/>
      <c r="D34" s="178"/>
      <c r="E34" s="178"/>
      <c r="F34" s="178"/>
    </row>
    <row r="35" spans="1:6" x14ac:dyDescent="0.2">
      <c r="A35" s="178"/>
      <c r="B35" s="178"/>
      <c r="C35" s="178"/>
      <c r="D35" s="178"/>
      <c r="E35" s="178"/>
      <c r="F35" s="178"/>
    </row>
  </sheetData>
  <mergeCells count="1">
    <mergeCell ref="A34:F35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8"/>
  <sheetViews>
    <sheetView showGridLines="0" zoomScaleNormal="100" workbookViewId="0">
      <pane ySplit="17" topLeftCell="A18" activePane="bottomLeft" state="frozenSplit"/>
      <selection pane="bottomLeft" activeCell="D7" sqref="D7"/>
    </sheetView>
  </sheetViews>
  <sheetFormatPr defaultRowHeight="12.75" x14ac:dyDescent="0.2"/>
  <cols>
    <col min="1" max="1" width="4.7109375" style="10" customWidth="1"/>
    <col min="2" max="2" width="13.28515625" style="1" customWidth="1"/>
    <col min="3" max="3" width="15.42578125" style="1" customWidth="1"/>
    <col min="4" max="4" width="14" style="1" customWidth="1"/>
    <col min="5" max="5" width="12.140625" style="1" customWidth="1"/>
    <col min="6" max="6" width="14.42578125" style="1" customWidth="1"/>
    <col min="7" max="7" width="14.140625" style="1" customWidth="1"/>
    <col min="8" max="9" width="13.5703125" style="1" customWidth="1"/>
    <col min="10" max="10" width="13" style="1" customWidth="1"/>
    <col min="11" max="16384" width="9.140625" style="2"/>
  </cols>
  <sheetData>
    <row r="1" spans="1:10" ht="24" customHeight="1" x14ac:dyDescent="0.3">
      <c r="A1" s="184" t="s">
        <v>10</v>
      </c>
      <c r="B1" s="185"/>
      <c r="C1" s="185"/>
      <c r="D1" s="185"/>
      <c r="E1" s="15"/>
      <c r="F1" s="15"/>
      <c r="G1" s="15"/>
      <c r="H1" s="15"/>
      <c r="I1" s="15"/>
      <c r="J1" s="15"/>
    </row>
    <row r="2" spans="1:10" ht="3" customHeight="1" x14ac:dyDescent="0.25">
      <c r="A2" s="16"/>
      <c r="B2" s="17"/>
      <c r="C2" s="17"/>
      <c r="D2" s="17"/>
      <c r="E2" s="17"/>
      <c r="F2" s="17"/>
      <c r="G2" s="17"/>
      <c r="H2" s="17"/>
      <c r="I2" s="17"/>
      <c r="J2" s="17"/>
    </row>
    <row r="3" spans="1:10" ht="20.25" customHeight="1" x14ac:dyDescent="0.25">
      <c r="A3" s="15"/>
      <c r="B3" s="18"/>
      <c r="C3" s="18"/>
      <c r="D3" s="18"/>
      <c r="E3" s="18"/>
      <c r="F3" s="18"/>
      <c r="G3" s="18"/>
      <c r="H3" s="18"/>
      <c r="I3" s="18"/>
      <c r="J3" s="18"/>
    </row>
    <row r="4" spans="1:10" ht="14.25" customHeight="1" x14ac:dyDescent="0.25">
      <c r="A4" s="15"/>
      <c r="B4" s="181" t="s">
        <v>11</v>
      </c>
      <c r="C4" s="182"/>
      <c r="D4" s="183"/>
      <c r="E4" s="15"/>
      <c r="F4" s="181" t="s">
        <v>18</v>
      </c>
      <c r="G4" s="182"/>
      <c r="H4" s="183"/>
      <c r="I4" s="19"/>
      <c r="J4" s="15"/>
    </row>
    <row r="5" spans="1:10" ht="14.25" x14ac:dyDescent="0.3">
      <c r="A5" s="15"/>
      <c r="B5" s="28"/>
      <c r="C5" s="29" t="s">
        <v>12</v>
      </c>
      <c r="D5" s="32">
        <f>IPA!E26</f>
        <v>152000</v>
      </c>
      <c r="E5" s="15"/>
      <c r="F5" s="28"/>
      <c r="G5" s="29" t="s">
        <v>19</v>
      </c>
      <c r="H5" s="35">
        <f>IF(Values_Entered,-PMT(Interest_Rate/Num_Pmt_Per_Year,Loan_Years*Num_Pmt_Per_Year,Loan_Amount),"")</f>
        <v>640.83813126876476</v>
      </c>
      <c r="I5" s="20"/>
      <c r="J5" s="15"/>
    </row>
    <row r="6" spans="1:10" ht="15" thickBot="1" x14ac:dyDescent="0.35">
      <c r="A6" s="15"/>
      <c r="B6" s="28"/>
      <c r="C6" s="29" t="s">
        <v>13</v>
      </c>
      <c r="D6" s="91">
        <f>IPA!D26</f>
        <v>0.03</v>
      </c>
      <c r="E6" s="15"/>
      <c r="F6" s="28"/>
      <c r="G6" s="29" t="s">
        <v>20</v>
      </c>
      <c r="H6" s="36">
        <f>IF(Values_Entered,Loan_Years*Num_Pmt_Per_Year,"")</f>
        <v>360</v>
      </c>
      <c r="I6" s="21"/>
      <c r="J6" s="22"/>
    </row>
    <row r="7" spans="1:10" ht="15" thickBot="1" x14ac:dyDescent="0.35">
      <c r="A7" s="15"/>
      <c r="B7" s="28"/>
      <c r="C7" s="29" t="s">
        <v>14</v>
      </c>
      <c r="D7" s="93">
        <f>IPA!C28</f>
        <v>30</v>
      </c>
      <c r="E7" s="15"/>
      <c r="F7" s="28"/>
      <c r="G7" s="29" t="s">
        <v>21</v>
      </c>
      <c r="H7" s="36">
        <f>IF(Values_Entered,Number_of_Payments,"")</f>
        <v>360</v>
      </c>
      <c r="I7" s="21"/>
      <c r="J7" s="22"/>
    </row>
    <row r="8" spans="1:10" ht="14.25" x14ac:dyDescent="0.3">
      <c r="A8" s="15"/>
      <c r="B8" s="28"/>
      <c r="C8" s="29" t="s">
        <v>15</v>
      </c>
      <c r="D8" s="92">
        <v>12</v>
      </c>
      <c r="E8" s="15"/>
      <c r="F8" s="28"/>
      <c r="G8" s="29" t="s">
        <v>22</v>
      </c>
      <c r="H8" s="35">
        <f>IF(Values_Entered,SUMIF(Beg_Bal,"&gt;0",Extra_Pay),"")</f>
        <v>0</v>
      </c>
      <c r="I8" s="20"/>
      <c r="J8" s="22"/>
    </row>
    <row r="9" spans="1:10" ht="14.25" x14ac:dyDescent="0.3">
      <c r="A9" s="15"/>
      <c r="B9" s="28"/>
      <c r="C9" s="29" t="s">
        <v>16</v>
      </c>
      <c r="D9" s="33">
        <v>40238</v>
      </c>
      <c r="E9" s="15"/>
      <c r="F9" s="30"/>
      <c r="G9" s="31" t="s">
        <v>23</v>
      </c>
      <c r="H9" s="35">
        <f>IF(Values_Entered,SUMIF(Beg_Bal,"&gt;0",Int),"")</f>
        <v>78701.727256755214</v>
      </c>
      <c r="I9" s="20"/>
      <c r="J9" s="22"/>
    </row>
    <row r="10" spans="1:10" ht="14.25" x14ac:dyDescent="0.3">
      <c r="A10" s="15"/>
      <c r="B10" s="30"/>
      <c r="C10" s="31" t="s">
        <v>17</v>
      </c>
      <c r="D10" s="34">
        <v>0</v>
      </c>
      <c r="E10" s="15"/>
      <c r="F10" s="18"/>
      <c r="G10" s="18"/>
      <c r="H10" s="18"/>
      <c r="I10" s="18"/>
      <c r="J10" s="22"/>
    </row>
    <row r="11" spans="1:10" ht="13.5" x14ac:dyDescent="0.25">
      <c r="A11" s="15"/>
      <c r="B11" s="18"/>
      <c r="C11" s="18"/>
      <c r="D11" s="18"/>
      <c r="E11" s="18"/>
      <c r="F11" s="18"/>
      <c r="G11" s="18"/>
      <c r="H11" s="18"/>
      <c r="I11" s="18"/>
      <c r="J11" s="18"/>
    </row>
    <row r="12" spans="1:10" ht="13.5" x14ac:dyDescent="0.25">
      <c r="A12" s="15"/>
      <c r="B12" s="23" t="s">
        <v>24</v>
      </c>
      <c r="C12" s="179"/>
      <c r="D12" s="180"/>
      <c r="E12" s="24"/>
      <c r="F12" s="18"/>
      <c r="G12" s="18"/>
      <c r="H12" s="18"/>
      <c r="I12" s="18"/>
      <c r="J12" s="18"/>
    </row>
    <row r="13" spans="1:10" ht="13.5" x14ac:dyDescent="0.25">
      <c r="A13" s="15"/>
      <c r="B13" s="23"/>
      <c r="C13" s="25"/>
      <c r="D13" s="25"/>
      <c r="E13" s="18"/>
      <c r="F13" s="18"/>
      <c r="G13" s="18"/>
      <c r="H13" s="18"/>
      <c r="I13" s="18"/>
      <c r="J13" s="18"/>
    </row>
    <row r="14" spans="1:10" ht="6" customHeight="1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7"/>
    </row>
    <row r="15" spans="1:10" ht="3.75" customHeight="1" x14ac:dyDescent="0.25">
      <c r="A15" s="15"/>
      <c r="B15" s="18"/>
      <c r="C15" s="18"/>
      <c r="D15" s="18"/>
      <c r="E15" s="18"/>
      <c r="F15" s="18"/>
      <c r="G15" s="18"/>
      <c r="H15" s="18"/>
      <c r="I15" s="18"/>
      <c r="J15" s="18"/>
    </row>
    <row r="16" spans="1:10" s="3" customFormat="1" ht="28.5" customHeight="1" x14ac:dyDescent="0.2">
      <c r="A16" s="26" t="s">
        <v>8</v>
      </c>
      <c r="B16" s="27" t="s">
        <v>0</v>
      </c>
      <c r="C16" s="27" t="s">
        <v>1</v>
      </c>
      <c r="D16" s="27" t="s">
        <v>7</v>
      </c>
      <c r="E16" s="27" t="s">
        <v>6</v>
      </c>
      <c r="F16" s="27" t="s">
        <v>5</v>
      </c>
      <c r="G16" s="27" t="s">
        <v>2</v>
      </c>
      <c r="H16" s="27" t="s">
        <v>3</v>
      </c>
      <c r="I16" s="27" t="s">
        <v>4</v>
      </c>
      <c r="J16" s="27" t="s">
        <v>9</v>
      </c>
    </row>
    <row r="17" spans="1:10" s="3" customFormat="1" ht="6" customHeight="1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3"/>
    </row>
    <row r="18" spans="1:10" s="3" customFormat="1" x14ac:dyDescent="0.2">
      <c r="A18" s="8">
        <f>IF(Values_Entered,1,"")</f>
        <v>1</v>
      </c>
      <c r="B18" s="5">
        <f t="shared" ref="B18:B81" si="0">IF(Pay_Num&lt;&gt;"",DATE(YEAR(Loan_Start),MONTH(Loan_Start)+(Pay_Num)*12/Num_Pmt_Per_Year,DAY(Loan_Start)),"")</f>
        <v>40269</v>
      </c>
      <c r="C18" s="6">
        <f>IF(Values_Entered,Loan_Amount,"")</f>
        <v>152000</v>
      </c>
      <c r="D18" s="6">
        <f>IF(Pay_Num&lt;&gt;"",Scheduled_Monthly_Payment,"")</f>
        <v>640.83813126876476</v>
      </c>
      <c r="E18" s="6">
        <f t="shared" ref="E18:E81" si="1">IF(AND(Pay_Num&lt;&gt;"",Sched_Pay+Scheduled_Extra_Payments&lt;Beg_Bal),Scheduled_Extra_Payments,IF(AND(Pay_Num&lt;&gt;"",Beg_Bal-Sched_Pay&gt;0),Beg_Bal-Sched_Pay,IF(Pay_Num&lt;&gt;"",0,"")))</f>
        <v>0</v>
      </c>
      <c r="F18" s="6">
        <f t="shared" ref="F18:F81" si="2">IF(AND(Pay_Num&lt;&gt;"",Sched_Pay+Extra_Pay&lt;Beg_Bal),Sched_Pay+Extra_Pay,IF(Pay_Num&lt;&gt;"",Beg_Bal,""))</f>
        <v>640.83813126876476</v>
      </c>
      <c r="G18" s="6">
        <f>IF(Pay_Num&lt;&gt;"",Total_Pay-Int,"")</f>
        <v>260.83813126876476</v>
      </c>
      <c r="H18" s="6">
        <f>IF(Pay_Num&lt;&gt;"",Beg_Bal*(Interest_Rate/Num_Pmt_Per_Year),"")</f>
        <v>380</v>
      </c>
      <c r="I18" s="6">
        <f t="shared" ref="I18:I81" si="3">IF(AND(Pay_Num&lt;&gt;"",Sched_Pay+Extra_Pay&lt;Beg_Bal),Beg_Bal-Princ,IF(Pay_Num&lt;&gt;"",0,""))</f>
        <v>151739.16186873123</v>
      </c>
      <c r="J18" s="6">
        <f>SUM($H$18:$H18)</f>
        <v>380</v>
      </c>
    </row>
    <row r="19" spans="1:10" s="3" customFormat="1" ht="12.75" customHeight="1" x14ac:dyDescent="0.2">
      <c r="A19" s="8">
        <f t="shared" ref="A19:A82" si="4">IF(Values_Entered,A18+1,"")</f>
        <v>2</v>
      </c>
      <c r="B19" s="5">
        <f t="shared" si="0"/>
        <v>40299</v>
      </c>
      <c r="C19" s="7">
        <f t="shared" ref="C19:C82" si="5">IF(Pay_Num&lt;&gt;"",I18,"")</f>
        <v>151739.16186873123</v>
      </c>
      <c r="D19" s="7">
        <f>IF(Pay_Num&lt;&gt;"",Scheduled_Monthly_Payment,"")</f>
        <v>640.83813126876476</v>
      </c>
      <c r="E19" s="14">
        <f t="shared" si="1"/>
        <v>0</v>
      </c>
      <c r="F19" s="7">
        <f t="shared" si="2"/>
        <v>640.83813126876476</v>
      </c>
      <c r="G19" s="7">
        <f t="shared" ref="G19:G82" si="6">IF(Pay_Num&lt;&gt;"",Total_Pay-Int,"")</f>
        <v>261.49022659693668</v>
      </c>
      <c r="H19" s="7">
        <f t="shared" ref="H19:H82" si="7">IF(Pay_Num&lt;&gt;"",Beg_Bal*Interest_Rate/Num_Pmt_Per_Year,"")</f>
        <v>379.34790467182808</v>
      </c>
      <c r="I19" s="7">
        <f t="shared" si="3"/>
        <v>151477.67164213429</v>
      </c>
      <c r="J19" s="7">
        <f>SUM($H$18:$H19)</f>
        <v>759.34790467182802</v>
      </c>
    </row>
    <row r="20" spans="1:10" s="3" customFormat="1" ht="12.75" customHeight="1" x14ac:dyDescent="0.2">
      <c r="A20" s="8">
        <f t="shared" si="4"/>
        <v>3</v>
      </c>
      <c r="B20" s="5">
        <f t="shared" si="0"/>
        <v>40330</v>
      </c>
      <c r="C20" s="7">
        <f t="shared" si="5"/>
        <v>151477.67164213429</v>
      </c>
      <c r="D20" s="7">
        <f t="shared" ref="D20:D83" si="8">IF(Pay_Num&lt;&gt;"",Scheduled_Monthly_Payment,"")</f>
        <v>640.83813126876476</v>
      </c>
      <c r="E20" s="14">
        <f t="shared" si="1"/>
        <v>0</v>
      </c>
      <c r="F20" s="7">
        <f t="shared" si="2"/>
        <v>640.83813126876476</v>
      </c>
      <c r="G20" s="7">
        <f t="shared" si="6"/>
        <v>262.14395216342905</v>
      </c>
      <c r="H20" s="7">
        <f t="shared" si="7"/>
        <v>378.69417910533571</v>
      </c>
      <c r="I20" s="7">
        <f t="shared" si="3"/>
        <v>151215.52768997086</v>
      </c>
      <c r="J20" s="7">
        <f>SUM($H$18:$H20)</f>
        <v>1138.0420837771637</v>
      </c>
    </row>
    <row r="21" spans="1:10" s="3" customFormat="1" x14ac:dyDescent="0.2">
      <c r="A21" s="8">
        <f t="shared" si="4"/>
        <v>4</v>
      </c>
      <c r="B21" s="5">
        <f t="shared" si="0"/>
        <v>40360</v>
      </c>
      <c r="C21" s="7">
        <f t="shared" si="5"/>
        <v>151215.52768997086</v>
      </c>
      <c r="D21" s="7">
        <f>IF(Pay_Num&lt;&gt;"",Scheduled_Monthly_Payment,"")</f>
        <v>640.83813126876476</v>
      </c>
      <c r="E21" s="14">
        <f t="shared" si="1"/>
        <v>0</v>
      </c>
      <c r="F21" s="7">
        <f t="shared" si="2"/>
        <v>640.83813126876476</v>
      </c>
      <c r="G21" s="7">
        <f t="shared" si="6"/>
        <v>262.79931204383769</v>
      </c>
      <c r="H21" s="7">
        <f t="shared" si="7"/>
        <v>378.03881922492707</v>
      </c>
      <c r="I21" s="7">
        <f t="shared" si="3"/>
        <v>150952.72837792701</v>
      </c>
      <c r="J21" s="7">
        <f>SUM($H$18:$H21)</f>
        <v>1516.0809030020907</v>
      </c>
    </row>
    <row r="22" spans="1:10" s="3" customFormat="1" x14ac:dyDescent="0.2">
      <c r="A22" s="8">
        <f t="shared" si="4"/>
        <v>5</v>
      </c>
      <c r="B22" s="5">
        <f t="shared" si="0"/>
        <v>40391</v>
      </c>
      <c r="C22" s="7">
        <f t="shared" si="5"/>
        <v>150952.72837792701</v>
      </c>
      <c r="D22" s="7">
        <f t="shared" si="8"/>
        <v>640.83813126876476</v>
      </c>
      <c r="E22" s="14">
        <f t="shared" si="1"/>
        <v>0</v>
      </c>
      <c r="F22" s="7">
        <f t="shared" si="2"/>
        <v>640.83813126876476</v>
      </c>
      <c r="G22" s="7">
        <f t="shared" si="6"/>
        <v>263.45631032394726</v>
      </c>
      <c r="H22" s="7">
        <f t="shared" si="7"/>
        <v>377.38182094481749</v>
      </c>
      <c r="I22" s="7">
        <f t="shared" si="3"/>
        <v>150689.27206760307</v>
      </c>
      <c r="J22" s="7">
        <f>SUM($H$18:$H22)</f>
        <v>1893.4627239469082</v>
      </c>
    </row>
    <row r="23" spans="1:10" x14ac:dyDescent="0.2">
      <c r="A23" s="8">
        <f t="shared" si="4"/>
        <v>6</v>
      </c>
      <c r="B23" s="5">
        <f t="shared" si="0"/>
        <v>40422</v>
      </c>
      <c r="C23" s="7">
        <f t="shared" si="5"/>
        <v>150689.27206760307</v>
      </c>
      <c r="D23" s="7">
        <f t="shared" si="8"/>
        <v>640.83813126876476</v>
      </c>
      <c r="E23" s="14">
        <f t="shared" si="1"/>
        <v>0</v>
      </c>
      <c r="F23" s="7">
        <f t="shared" si="2"/>
        <v>640.83813126876476</v>
      </c>
      <c r="G23" s="7">
        <f t="shared" si="6"/>
        <v>264.11495109975709</v>
      </c>
      <c r="H23" s="7">
        <f t="shared" si="7"/>
        <v>376.72318016900766</v>
      </c>
      <c r="I23" s="7">
        <f t="shared" si="3"/>
        <v>150425.15711650331</v>
      </c>
      <c r="J23" s="7">
        <f>SUM($H$18:$H23)</f>
        <v>2270.1859041159159</v>
      </c>
    </row>
    <row r="24" spans="1:10" x14ac:dyDescent="0.2">
      <c r="A24" s="8">
        <f t="shared" si="4"/>
        <v>7</v>
      </c>
      <c r="B24" s="5">
        <f t="shared" si="0"/>
        <v>40452</v>
      </c>
      <c r="C24" s="7">
        <f t="shared" si="5"/>
        <v>150425.15711650331</v>
      </c>
      <c r="D24" s="7">
        <f t="shared" si="8"/>
        <v>640.83813126876476</v>
      </c>
      <c r="E24" s="14">
        <f t="shared" si="1"/>
        <v>0</v>
      </c>
      <c r="F24" s="7">
        <f t="shared" si="2"/>
        <v>640.83813126876476</v>
      </c>
      <c r="G24" s="7">
        <f t="shared" si="6"/>
        <v>264.77523847750649</v>
      </c>
      <c r="H24" s="7">
        <f t="shared" si="7"/>
        <v>376.06289279125826</v>
      </c>
      <c r="I24" s="7">
        <f t="shared" si="3"/>
        <v>150160.3818780258</v>
      </c>
      <c r="J24" s="7">
        <f>SUM($H$18:$H24)</f>
        <v>2646.2487969071744</v>
      </c>
    </row>
    <row r="25" spans="1:10" x14ac:dyDescent="0.2">
      <c r="A25" s="8">
        <f t="shared" si="4"/>
        <v>8</v>
      </c>
      <c r="B25" s="5">
        <f t="shared" si="0"/>
        <v>40483</v>
      </c>
      <c r="C25" s="7">
        <f t="shared" si="5"/>
        <v>150160.3818780258</v>
      </c>
      <c r="D25" s="7">
        <f t="shared" si="8"/>
        <v>640.83813126876476</v>
      </c>
      <c r="E25" s="14">
        <f t="shared" si="1"/>
        <v>0</v>
      </c>
      <c r="F25" s="7">
        <f t="shared" si="2"/>
        <v>640.83813126876476</v>
      </c>
      <c r="G25" s="7">
        <f t="shared" si="6"/>
        <v>265.4371765737003</v>
      </c>
      <c r="H25" s="7">
        <f t="shared" si="7"/>
        <v>375.40095469506446</v>
      </c>
      <c r="I25" s="7">
        <f t="shared" si="3"/>
        <v>149894.9447014521</v>
      </c>
      <c r="J25" s="7">
        <f>SUM($H$18:$H25)</f>
        <v>3021.6497516022391</v>
      </c>
    </row>
    <row r="26" spans="1:10" x14ac:dyDescent="0.2">
      <c r="A26" s="8">
        <f t="shared" si="4"/>
        <v>9</v>
      </c>
      <c r="B26" s="5">
        <f t="shared" si="0"/>
        <v>40513</v>
      </c>
      <c r="C26" s="7">
        <f t="shared" si="5"/>
        <v>149894.9447014521</v>
      </c>
      <c r="D26" s="7">
        <f t="shared" si="8"/>
        <v>640.83813126876476</v>
      </c>
      <c r="E26" s="14">
        <f t="shared" si="1"/>
        <v>0</v>
      </c>
      <c r="F26" s="7">
        <f t="shared" si="2"/>
        <v>640.83813126876476</v>
      </c>
      <c r="G26" s="7">
        <f t="shared" si="6"/>
        <v>266.10076951513452</v>
      </c>
      <c r="H26" s="7">
        <f t="shared" si="7"/>
        <v>374.73736175363024</v>
      </c>
      <c r="I26" s="7">
        <f t="shared" si="3"/>
        <v>149628.84393193698</v>
      </c>
      <c r="J26" s="7">
        <f>SUM($H$18:$H26)</f>
        <v>3396.3871133558696</v>
      </c>
    </row>
    <row r="27" spans="1:10" x14ac:dyDescent="0.2">
      <c r="A27" s="8">
        <f t="shared" si="4"/>
        <v>10</v>
      </c>
      <c r="B27" s="5">
        <f t="shared" si="0"/>
        <v>40544</v>
      </c>
      <c r="C27" s="7">
        <f t="shared" si="5"/>
        <v>149628.84393193698</v>
      </c>
      <c r="D27" s="7">
        <f t="shared" si="8"/>
        <v>640.83813126876476</v>
      </c>
      <c r="E27" s="14">
        <f t="shared" si="1"/>
        <v>0</v>
      </c>
      <c r="F27" s="7">
        <f t="shared" si="2"/>
        <v>640.83813126876476</v>
      </c>
      <c r="G27" s="7">
        <f t="shared" si="6"/>
        <v>266.76602143892234</v>
      </c>
      <c r="H27" s="7">
        <f t="shared" si="7"/>
        <v>374.07210982984242</v>
      </c>
      <c r="I27" s="7">
        <f t="shared" si="3"/>
        <v>149362.07791049805</v>
      </c>
      <c r="J27" s="7">
        <f>SUM($H$18:$H27)</f>
        <v>3770.4592231857118</v>
      </c>
    </row>
    <row r="28" spans="1:10" x14ac:dyDescent="0.2">
      <c r="A28" s="8">
        <f t="shared" si="4"/>
        <v>11</v>
      </c>
      <c r="B28" s="5">
        <f t="shared" si="0"/>
        <v>40575</v>
      </c>
      <c r="C28" s="7">
        <f t="shared" si="5"/>
        <v>149362.07791049805</v>
      </c>
      <c r="D28" s="7">
        <f t="shared" si="8"/>
        <v>640.83813126876476</v>
      </c>
      <c r="E28" s="14">
        <f t="shared" si="1"/>
        <v>0</v>
      </c>
      <c r="F28" s="7">
        <f t="shared" si="2"/>
        <v>640.83813126876476</v>
      </c>
      <c r="G28" s="7">
        <f t="shared" si="6"/>
        <v>267.43293649251967</v>
      </c>
      <c r="H28" s="7">
        <f t="shared" si="7"/>
        <v>373.40519477624508</v>
      </c>
      <c r="I28" s="7">
        <f t="shared" si="3"/>
        <v>149094.64497400553</v>
      </c>
      <c r="J28" s="7">
        <f>SUM($H$18:$H28)</f>
        <v>4143.8644179619569</v>
      </c>
    </row>
    <row r="29" spans="1:10" x14ac:dyDescent="0.2">
      <c r="A29" s="8">
        <f t="shared" si="4"/>
        <v>12</v>
      </c>
      <c r="B29" s="5">
        <f t="shared" si="0"/>
        <v>40603</v>
      </c>
      <c r="C29" s="7">
        <f t="shared" si="5"/>
        <v>149094.64497400553</v>
      </c>
      <c r="D29" s="7">
        <f t="shared" si="8"/>
        <v>640.83813126876476</v>
      </c>
      <c r="E29" s="14">
        <f t="shared" si="1"/>
        <v>0</v>
      </c>
      <c r="F29" s="7">
        <f t="shared" si="2"/>
        <v>640.83813126876476</v>
      </c>
      <c r="G29" s="7">
        <f t="shared" si="6"/>
        <v>268.10151883375096</v>
      </c>
      <c r="H29" s="7">
        <f t="shared" si="7"/>
        <v>372.7366124350138</v>
      </c>
      <c r="I29" s="7">
        <f t="shared" si="3"/>
        <v>148826.54345517178</v>
      </c>
      <c r="J29" s="7">
        <f>SUM($H$18:$H29)</f>
        <v>4516.6010303969706</v>
      </c>
    </row>
    <row r="30" spans="1:10" x14ac:dyDescent="0.2">
      <c r="A30" s="8">
        <f t="shared" si="4"/>
        <v>13</v>
      </c>
      <c r="B30" s="5">
        <f t="shared" si="0"/>
        <v>40634</v>
      </c>
      <c r="C30" s="7">
        <f t="shared" si="5"/>
        <v>148826.54345517178</v>
      </c>
      <c r="D30" s="7">
        <f t="shared" si="8"/>
        <v>640.83813126876476</v>
      </c>
      <c r="E30" s="14">
        <f t="shared" si="1"/>
        <v>0</v>
      </c>
      <c r="F30" s="7">
        <f t="shared" si="2"/>
        <v>640.83813126876476</v>
      </c>
      <c r="G30" s="7">
        <f t="shared" si="6"/>
        <v>268.77177263083536</v>
      </c>
      <c r="H30" s="7">
        <f t="shared" si="7"/>
        <v>372.0663586379294</v>
      </c>
      <c r="I30" s="7">
        <f t="shared" si="3"/>
        <v>148557.77168254094</v>
      </c>
      <c r="J30" s="7">
        <f>SUM($H$18:$H30)</f>
        <v>4888.6673890349002</v>
      </c>
    </row>
    <row r="31" spans="1:10" x14ac:dyDescent="0.2">
      <c r="A31" s="8">
        <f t="shared" si="4"/>
        <v>14</v>
      </c>
      <c r="B31" s="5">
        <f t="shared" si="0"/>
        <v>40664</v>
      </c>
      <c r="C31" s="7">
        <f t="shared" si="5"/>
        <v>148557.77168254094</v>
      </c>
      <c r="D31" s="7">
        <f t="shared" si="8"/>
        <v>640.83813126876476</v>
      </c>
      <c r="E31" s="14">
        <f t="shared" si="1"/>
        <v>0</v>
      </c>
      <c r="F31" s="7">
        <f t="shared" si="2"/>
        <v>640.83813126876476</v>
      </c>
      <c r="G31" s="7">
        <f t="shared" si="6"/>
        <v>269.44370206241246</v>
      </c>
      <c r="H31" s="7">
        <f t="shared" si="7"/>
        <v>371.3944292063523</v>
      </c>
      <c r="I31" s="7">
        <f t="shared" si="3"/>
        <v>148288.32798047853</v>
      </c>
      <c r="J31" s="7">
        <f>SUM($H$18:$H31)</f>
        <v>5260.0618182412527</v>
      </c>
    </row>
    <row r="32" spans="1:10" x14ac:dyDescent="0.2">
      <c r="A32" s="8">
        <f t="shared" si="4"/>
        <v>15</v>
      </c>
      <c r="B32" s="5">
        <f t="shared" si="0"/>
        <v>40695</v>
      </c>
      <c r="C32" s="7">
        <f t="shared" si="5"/>
        <v>148288.32798047853</v>
      </c>
      <c r="D32" s="7">
        <f t="shared" si="8"/>
        <v>640.83813126876476</v>
      </c>
      <c r="E32" s="14">
        <f t="shared" si="1"/>
        <v>0</v>
      </c>
      <c r="F32" s="7">
        <f t="shared" si="2"/>
        <v>640.83813126876476</v>
      </c>
      <c r="G32" s="7">
        <f t="shared" si="6"/>
        <v>270.11731131756846</v>
      </c>
      <c r="H32" s="7">
        <f t="shared" si="7"/>
        <v>370.72081995119629</v>
      </c>
      <c r="I32" s="7">
        <f t="shared" si="3"/>
        <v>148018.21066916097</v>
      </c>
      <c r="J32" s="7">
        <f>SUM($H$18:$H32)</f>
        <v>5630.7826381924488</v>
      </c>
    </row>
    <row r="33" spans="1:10" x14ac:dyDescent="0.2">
      <c r="A33" s="8">
        <f t="shared" si="4"/>
        <v>16</v>
      </c>
      <c r="B33" s="5">
        <f t="shared" si="0"/>
        <v>40725</v>
      </c>
      <c r="C33" s="7">
        <f t="shared" si="5"/>
        <v>148018.21066916097</v>
      </c>
      <c r="D33" s="7">
        <f t="shared" si="8"/>
        <v>640.83813126876476</v>
      </c>
      <c r="E33" s="14">
        <f t="shared" si="1"/>
        <v>0</v>
      </c>
      <c r="F33" s="7">
        <f t="shared" si="2"/>
        <v>640.83813126876476</v>
      </c>
      <c r="G33" s="7">
        <f t="shared" si="6"/>
        <v>270.79260459586231</v>
      </c>
      <c r="H33" s="7">
        <f t="shared" si="7"/>
        <v>370.04552667290244</v>
      </c>
      <c r="I33" s="7">
        <f t="shared" si="3"/>
        <v>147747.41806456511</v>
      </c>
      <c r="J33" s="7">
        <f>SUM($H$18:$H33)</f>
        <v>6000.828164865351</v>
      </c>
    </row>
    <row r="34" spans="1:10" x14ac:dyDescent="0.2">
      <c r="A34" s="8">
        <f t="shared" si="4"/>
        <v>17</v>
      </c>
      <c r="B34" s="5">
        <f t="shared" si="0"/>
        <v>40756</v>
      </c>
      <c r="C34" s="7">
        <f t="shared" si="5"/>
        <v>147747.41806456511</v>
      </c>
      <c r="D34" s="7">
        <f t="shared" si="8"/>
        <v>640.83813126876476</v>
      </c>
      <c r="E34" s="14">
        <f t="shared" si="1"/>
        <v>0</v>
      </c>
      <c r="F34" s="7">
        <f t="shared" si="2"/>
        <v>640.83813126876476</v>
      </c>
      <c r="G34" s="7">
        <f t="shared" si="6"/>
        <v>271.46958610735197</v>
      </c>
      <c r="H34" s="7">
        <f t="shared" si="7"/>
        <v>369.36854516141278</v>
      </c>
      <c r="I34" s="7">
        <f t="shared" si="3"/>
        <v>147475.94847845775</v>
      </c>
      <c r="J34" s="7">
        <f>SUM($H$18:$H34)</f>
        <v>6370.1967100267639</v>
      </c>
    </row>
    <row r="35" spans="1:10" x14ac:dyDescent="0.2">
      <c r="A35" s="8">
        <f t="shared" si="4"/>
        <v>18</v>
      </c>
      <c r="B35" s="5">
        <f t="shared" si="0"/>
        <v>40787</v>
      </c>
      <c r="C35" s="7">
        <f t="shared" si="5"/>
        <v>147475.94847845775</v>
      </c>
      <c r="D35" s="7">
        <f t="shared" si="8"/>
        <v>640.83813126876476</v>
      </c>
      <c r="E35" s="14">
        <f t="shared" si="1"/>
        <v>0</v>
      </c>
      <c r="F35" s="7">
        <f t="shared" si="2"/>
        <v>640.83813126876476</v>
      </c>
      <c r="G35" s="7">
        <f t="shared" si="6"/>
        <v>272.14826007262036</v>
      </c>
      <c r="H35" s="7">
        <f t="shared" si="7"/>
        <v>368.6898711961444</v>
      </c>
      <c r="I35" s="7">
        <f t="shared" si="3"/>
        <v>147203.80021838512</v>
      </c>
      <c r="J35" s="7">
        <f>SUM($H$18:$H35)</f>
        <v>6738.8865812229087</v>
      </c>
    </row>
    <row r="36" spans="1:10" x14ac:dyDescent="0.2">
      <c r="A36" s="8">
        <f t="shared" si="4"/>
        <v>19</v>
      </c>
      <c r="B36" s="5">
        <f t="shared" si="0"/>
        <v>40817</v>
      </c>
      <c r="C36" s="7">
        <f t="shared" si="5"/>
        <v>147203.80021838512</v>
      </c>
      <c r="D36" s="7">
        <f t="shared" si="8"/>
        <v>640.83813126876476</v>
      </c>
      <c r="E36" s="14">
        <f t="shared" si="1"/>
        <v>0</v>
      </c>
      <c r="F36" s="7">
        <f t="shared" si="2"/>
        <v>640.83813126876476</v>
      </c>
      <c r="G36" s="7">
        <f t="shared" si="6"/>
        <v>272.82863072280196</v>
      </c>
      <c r="H36" s="7">
        <f t="shared" si="7"/>
        <v>368.00950054596279</v>
      </c>
      <c r="I36" s="7">
        <f t="shared" si="3"/>
        <v>146930.97158766232</v>
      </c>
      <c r="J36" s="7">
        <f>SUM($H$18:$H36)</f>
        <v>7106.8960817688712</v>
      </c>
    </row>
    <row r="37" spans="1:10" x14ac:dyDescent="0.2">
      <c r="A37" s="8">
        <f t="shared" si="4"/>
        <v>20</v>
      </c>
      <c r="B37" s="5">
        <f t="shared" si="0"/>
        <v>40848</v>
      </c>
      <c r="C37" s="7">
        <f t="shared" si="5"/>
        <v>146930.97158766232</v>
      </c>
      <c r="D37" s="7">
        <f t="shared" si="8"/>
        <v>640.83813126876476</v>
      </c>
      <c r="E37" s="14">
        <f t="shared" si="1"/>
        <v>0</v>
      </c>
      <c r="F37" s="7">
        <f t="shared" si="2"/>
        <v>640.83813126876476</v>
      </c>
      <c r="G37" s="7">
        <f t="shared" si="6"/>
        <v>273.51070229960897</v>
      </c>
      <c r="H37" s="7">
        <f t="shared" si="7"/>
        <v>367.32742896915579</v>
      </c>
      <c r="I37" s="7">
        <f t="shared" si="3"/>
        <v>146657.4608853627</v>
      </c>
      <c r="J37" s="7">
        <f>SUM($H$18:$H37)</f>
        <v>7474.2235107380275</v>
      </c>
    </row>
    <row r="38" spans="1:10" x14ac:dyDescent="0.2">
      <c r="A38" s="8">
        <f t="shared" si="4"/>
        <v>21</v>
      </c>
      <c r="B38" s="5">
        <f t="shared" si="0"/>
        <v>40878</v>
      </c>
      <c r="C38" s="7">
        <f t="shared" si="5"/>
        <v>146657.4608853627</v>
      </c>
      <c r="D38" s="7">
        <f t="shared" si="8"/>
        <v>640.83813126876476</v>
      </c>
      <c r="E38" s="14">
        <f t="shared" si="1"/>
        <v>0</v>
      </c>
      <c r="F38" s="7">
        <f t="shared" si="2"/>
        <v>640.83813126876476</v>
      </c>
      <c r="G38" s="7">
        <f t="shared" si="6"/>
        <v>274.19447905535799</v>
      </c>
      <c r="H38" s="7">
        <f t="shared" si="7"/>
        <v>366.64365221340677</v>
      </c>
      <c r="I38" s="7">
        <f t="shared" si="3"/>
        <v>146383.26640630735</v>
      </c>
      <c r="J38" s="7">
        <f>SUM($H$18:$H38)</f>
        <v>7840.8671629514338</v>
      </c>
    </row>
    <row r="39" spans="1:10" x14ac:dyDescent="0.2">
      <c r="A39" s="8">
        <f t="shared" si="4"/>
        <v>22</v>
      </c>
      <c r="B39" s="5">
        <f t="shared" si="0"/>
        <v>40909</v>
      </c>
      <c r="C39" s="7">
        <f t="shared" si="5"/>
        <v>146383.26640630735</v>
      </c>
      <c r="D39" s="7">
        <f t="shared" si="8"/>
        <v>640.83813126876476</v>
      </c>
      <c r="E39" s="14">
        <f t="shared" si="1"/>
        <v>0</v>
      </c>
      <c r="F39" s="7">
        <f t="shared" si="2"/>
        <v>640.83813126876476</v>
      </c>
      <c r="G39" s="7">
        <f t="shared" si="6"/>
        <v>274.87996525299644</v>
      </c>
      <c r="H39" s="7">
        <f t="shared" si="7"/>
        <v>365.95816601576831</v>
      </c>
      <c r="I39" s="7">
        <f t="shared" si="3"/>
        <v>146108.38644105435</v>
      </c>
      <c r="J39" s="7">
        <f>SUM($H$18:$H39)</f>
        <v>8206.8253289672029</v>
      </c>
    </row>
    <row r="40" spans="1:10" x14ac:dyDescent="0.2">
      <c r="A40" s="8">
        <f t="shared" si="4"/>
        <v>23</v>
      </c>
      <c r="B40" s="5">
        <f t="shared" si="0"/>
        <v>40940</v>
      </c>
      <c r="C40" s="7">
        <f t="shared" si="5"/>
        <v>146108.38644105435</v>
      </c>
      <c r="D40" s="7">
        <f t="shared" si="8"/>
        <v>640.83813126876476</v>
      </c>
      <c r="E40" s="14">
        <f t="shared" si="1"/>
        <v>0</v>
      </c>
      <c r="F40" s="7">
        <f t="shared" si="2"/>
        <v>640.83813126876476</v>
      </c>
      <c r="G40" s="7">
        <f t="shared" si="6"/>
        <v>275.56716516612892</v>
      </c>
      <c r="H40" s="7">
        <f t="shared" si="7"/>
        <v>365.27096610263584</v>
      </c>
      <c r="I40" s="7">
        <f t="shared" si="3"/>
        <v>145832.81927588821</v>
      </c>
      <c r="J40" s="7">
        <f>SUM($H$18:$H40)</f>
        <v>8572.0962950698395</v>
      </c>
    </row>
    <row r="41" spans="1:10" x14ac:dyDescent="0.2">
      <c r="A41" s="8">
        <f t="shared" si="4"/>
        <v>24</v>
      </c>
      <c r="B41" s="5">
        <f t="shared" si="0"/>
        <v>40969</v>
      </c>
      <c r="C41" s="7">
        <f t="shared" si="5"/>
        <v>145832.81927588821</v>
      </c>
      <c r="D41" s="7">
        <f t="shared" si="8"/>
        <v>640.83813126876476</v>
      </c>
      <c r="E41" s="14">
        <f t="shared" si="1"/>
        <v>0</v>
      </c>
      <c r="F41" s="7">
        <f t="shared" si="2"/>
        <v>640.83813126876476</v>
      </c>
      <c r="G41" s="7">
        <f t="shared" si="6"/>
        <v>276.25608307904423</v>
      </c>
      <c r="H41" s="7">
        <f t="shared" si="7"/>
        <v>364.58204818972052</v>
      </c>
      <c r="I41" s="7">
        <f t="shared" si="3"/>
        <v>145556.56319280918</v>
      </c>
      <c r="J41" s="7">
        <f>SUM($H$18:$H41)</f>
        <v>8936.6783432595603</v>
      </c>
    </row>
    <row r="42" spans="1:10" x14ac:dyDescent="0.2">
      <c r="A42" s="8">
        <f t="shared" si="4"/>
        <v>25</v>
      </c>
      <c r="B42" s="5">
        <f t="shared" si="0"/>
        <v>41000</v>
      </c>
      <c r="C42" s="7">
        <f t="shared" si="5"/>
        <v>145556.56319280918</v>
      </c>
      <c r="D42" s="7">
        <f t="shared" si="8"/>
        <v>640.83813126876476</v>
      </c>
      <c r="E42" s="14">
        <f t="shared" si="1"/>
        <v>0</v>
      </c>
      <c r="F42" s="7">
        <f t="shared" si="2"/>
        <v>640.83813126876476</v>
      </c>
      <c r="G42" s="7">
        <f t="shared" si="6"/>
        <v>276.94672328674181</v>
      </c>
      <c r="H42" s="7">
        <f t="shared" si="7"/>
        <v>363.89140798202294</v>
      </c>
      <c r="I42" s="7">
        <f t="shared" si="3"/>
        <v>145279.61646952244</v>
      </c>
      <c r="J42" s="7">
        <f>SUM($H$18:$H42)</f>
        <v>9300.5697512415827</v>
      </c>
    </row>
    <row r="43" spans="1:10" x14ac:dyDescent="0.2">
      <c r="A43" s="8">
        <f t="shared" si="4"/>
        <v>26</v>
      </c>
      <c r="B43" s="5">
        <f t="shared" si="0"/>
        <v>41030</v>
      </c>
      <c r="C43" s="7">
        <f t="shared" si="5"/>
        <v>145279.61646952244</v>
      </c>
      <c r="D43" s="7">
        <f t="shared" si="8"/>
        <v>640.83813126876476</v>
      </c>
      <c r="E43" s="14">
        <f t="shared" si="1"/>
        <v>0</v>
      </c>
      <c r="F43" s="7">
        <f t="shared" si="2"/>
        <v>640.83813126876476</v>
      </c>
      <c r="G43" s="7">
        <f t="shared" si="6"/>
        <v>277.63909009495865</v>
      </c>
      <c r="H43" s="7">
        <f t="shared" si="7"/>
        <v>363.19904117380611</v>
      </c>
      <c r="I43" s="7">
        <f t="shared" si="3"/>
        <v>145001.9773794275</v>
      </c>
      <c r="J43" s="7">
        <f>SUM($H$18:$H43)</f>
        <v>9663.7687924153888</v>
      </c>
    </row>
    <row r="44" spans="1:10" x14ac:dyDescent="0.2">
      <c r="A44" s="8">
        <f t="shared" si="4"/>
        <v>27</v>
      </c>
      <c r="B44" s="5">
        <f t="shared" si="0"/>
        <v>41061</v>
      </c>
      <c r="C44" s="7">
        <f t="shared" si="5"/>
        <v>145001.9773794275</v>
      </c>
      <c r="D44" s="7">
        <f t="shared" si="8"/>
        <v>640.83813126876476</v>
      </c>
      <c r="E44" s="14">
        <f t="shared" si="1"/>
        <v>0</v>
      </c>
      <c r="F44" s="7">
        <f t="shared" si="2"/>
        <v>640.83813126876476</v>
      </c>
      <c r="G44" s="7">
        <f t="shared" si="6"/>
        <v>278.33318782019597</v>
      </c>
      <c r="H44" s="7">
        <f t="shared" si="7"/>
        <v>362.50494344856878</v>
      </c>
      <c r="I44" s="7">
        <f t="shared" si="3"/>
        <v>144723.64419160731</v>
      </c>
      <c r="J44" s="7">
        <f>SUM($H$18:$H44)</f>
        <v>10026.273735863957</v>
      </c>
    </row>
    <row r="45" spans="1:10" x14ac:dyDescent="0.2">
      <c r="A45" s="8">
        <f t="shared" si="4"/>
        <v>28</v>
      </c>
      <c r="B45" s="5">
        <f t="shared" si="0"/>
        <v>41091</v>
      </c>
      <c r="C45" s="7">
        <f t="shared" si="5"/>
        <v>144723.64419160731</v>
      </c>
      <c r="D45" s="7">
        <f t="shared" si="8"/>
        <v>640.83813126876476</v>
      </c>
      <c r="E45" s="14">
        <f t="shared" si="1"/>
        <v>0</v>
      </c>
      <c r="F45" s="7">
        <f t="shared" si="2"/>
        <v>640.83813126876476</v>
      </c>
      <c r="G45" s="7">
        <f t="shared" si="6"/>
        <v>279.02902078974648</v>
      </c>
      <c r="H45" s="7">
        <f t="shared" si="7"/>
        <v>361.80911047901827</v>
      </c>
      <c r="I45" s="7">
        <f t="shared" si="3"/>
        <v>144444.61517081756</v>
      </c>
      <c r="J45" s="7">
        <f>SUM($H$18:$H45)</f>
        <v>10388.082846342975</v>
      </c>
    </row>
    <row r="46" spans="1:10" x14ac:dyDescent="0.2">
      <c r="A46" s="8">
        <f t="shared" si="4"/>
        <v>29</v>
      </c>
      <c r="B46" s="5">
        <f t="shared" si="0"/>
        <v>41122</v>
      </c>
      <c r="C46" s="7">
        <f t="shared" si="5"/>
        <v>144444.61517081756</v>
      </c>
      <c r="D46" s="7">
        <f t="shared" si="8"/>
        <v>640.83813126876476</v>
      </c>
      <c r="E46" s="14">
        <f t="shared" si="1"/>
        <v>0</v>
      </c>
      <c r="F46" s="7">
        <f t="shared" si="2"/>
        <v>640.83813126876476</v>
      </c>
      <c r="G46" s="7">
        <f t="shared" si="6"/>
        <v>279.7265933417209</v>
      </c>
      <c r="H46" s="7">
        <f t="shared" si="7"/>
        <v>361.11153792704386</v>
      </c>
      <c r="I46" s="7">
        <f t="shared" si="3"/>
        <v>144164.88857747585</v>
      </c>
      <c r="J46" s="7">
        <f>SUM($H$18:$H46)</f>
        <v>10749.194384270018</v>
      </c>
    </row>
    <row r="47" spans="1:10" x14ac:dyDescent="0.2">
      <c r="A47" s="8">
        <f t="shared" si="4"/>
        <v>30</v>
      </c>
      <c r="B47" s="5">
        <f t="shared" si="0"/>
        <v>41153</v>
      </c>
      <c r="C47" s="7">
        <f t="shared" si="5"/>
        <v>144164.88857747585</v>
      </c>
      <c r="D47" s="7">
        <f t="shared" si="8"/>
        <v>640.83813126876476</v>
      </c>
      <c r="E47" s="14">
        <f t="shared" si="1"/>
        <v>0</v>
      </c>
      <c r="F47" s="7">
        <f t="shared" si="2"/>
        <v>640.83813126876476</v>
      </c>
      <c r="G47" s="7">
        <f t="shared" si="6"/>
        <v>280.42590982507517</v>
      </c>
      <c r="H47" s="7">
        <f t="shared" si="7"/>
        <v>360.41222144368959</v>
      </c>
      <c r="I47" s="7">
        <f t="shared" si="3"/>
        <v>143884.46266765078</v>
      </c>
      <c r="J47" s="7">
        <f>SUM($H$18:$H47)</f>
        <v>11109.606605713709</v>
      </c>
    </row>
    <row r="48" spans="1:10" x14ac:dyDescent="0.2">
      <c r="A48" s="8">
        <f t="shared" si="4"/>
        <v>31</v>
      </c>
      <c r="B48" s="5">
        <f t="shared" si="0"/>
        <v>41183</v>
      </c>
      <c r="C48" s="7">
        <f t="shared" si="5"/>
        <v>143884.46266765078</v>
      </c>
      <c r="D48" s="7">
        <f t="shared" si="8"/>
        <v>640.83813126876476</v>
      </c>
      <c r="E48" s="14">
        <f t="shared" si="1"/>
        <v>0</v>
      </c>
      <c r="F48" s="7">
        <f t="shared" si="2"/>
        <v>640.83813126876476</v>
      </c>
      <c r="G48" s="7">
        <f t="shared" si="6"/>
        <v>281.12697459963783</v>
      </c>
      <c r="H48" s="7">
        <f t="shared" si="7"/>
        <v>359.71115666912692</v>
      </c>
      <c r="I48" s="7">
        <f t="shared" si="3"/>
        <v>143603.33569305114</v>
      </c>
      <c r="J48" s="7">
        <f>SUM($H$18:$H48)</f>
        <v>11469.317762382836</v>
      </c>
    </row>
    <row r="49" spans="1:10" x14ac:dyDescent="0.2">
      <c r="A49" s="8">
        <f t="shared" si="4"/>
        <v>32</v>
      </c>
      <c r="B49" s="5">
        <f t="shared" si="0"/>
        <v>41214</v>
      </c>
      <c r="C49" s="7">
        <f t="shared" si="5"/>
        <v>143603.33569305114</v>
      </c>
      <c r="D49" s="7">
        <f t="shared" si="8"/>
        <v>640.83813126876476</v>
      </c>
      <c r="E49" s="14">
        <f t="shared" si="1"/>
        <v>0</v>
      </c>
      <c r="F49" s="7">
        <f t="shared" si="2"/>
        <v>640.83813126876476</v>
      </c>
      <c r="G49" s="7">
        <f t="shared" si="6"/>
        <v>281.82979203613695</v>
      </c>
      <c r="H49" s="7">
        <f t="shared" si="7"/>
        <v>359.0083392326278</v>
      </c>
      <c r="I49" s="7">
        <f t="shared" si="3"/>
        <v>143321.50590101499</v>
      </c>
      <c r="J49" s="7">
        <f>SUM($H$18:$H49)</f>
        <v>11828.326101615465</v>
      </c>
    </row>
    <row r="50" spans="1:10" x14ac:dyDescent="0.2">
      <c r="A50" s="8">
        <f t="shared" si="4"/>
        <v>33</v>
      </c>
      <c r="B50" s="5">
        <f t="shared" si="0"/>
        <v>41244</v>
      </c>
      <c r="C50" s="7">
        <f t="shared" si="5"/>
        <v>143321.50590101499</v>
      </c>
      <c r="D50" s="7">
        <f t="shared" si="8"/>
        <v>640.83813126876476</v>
      </c>
      <c r="E50" s="14">
        <f t="shared" si="1"/>
        <v>0</v>
      </c>
      <c r="F50" s="7">
        <f t="shared" si="2"/>
        <v>640.83813126876476</v>
      </c>
      <c r="G50" s="7">
        <f t="shared" si="6"/>
        <v>282.53436651622729</v>
      </c>
      <c r="H50" s="7">
        <f t="shared" si="7"/>
        <v>358.30376475253746</v>
      </c>
      <c r="I50" s="7">
        <f t="shared" si="3"/>
        <v>143038.97153449876</v>
      </c>
      <c r="J50" s="7">
        <f>SUM($H$18:$H50)</f>
        <v>12186.629866368003</v>
      </c>
    </row>
    <row r="51" spans="1:10" x14ac:dyDescent="0.2">
      <c r="A51" s="8">
        <f t="shared" si="4"/>
        <v>34</v>
      </c>
      <c r="B51" s="5">
        <f t="shared" si="0"/>
        <v>41275</v>
      </c>
      <c r="C51" s="7">
        <f t="shared" si="5"/>
        <v>143038.97153449876</v>
      </c>
      <c r="D51" s="7">
        <f t="shared" si="8"/>
        <v>640.83813126876476</v>
      </c>
      <c r="E51" s="14">
        <f t="shared" si="1"/>
        <v>0</v>
      </c>
      <c r="F51" s="7">
        <f t="shared" si="2"/>
        <v>640.83813126876476</v>
      </c>
      <c r="G51" s="7">
        <f t="shared" si="6"/>
        <v>283.24070243251782</v>
      </c>
      <c r="H51" s="7">
        <f t="shared" si="7"/>
        <v>357.59742883624693</v>
      </c>
      <c r="I51" s="7">
        <f t="shared" si="3"/>
        <v>142755.73083206624</v>
      </c>
      <c r="J51" s="7">
        <f>SUM($H$18:$H51)</f>
        <v>12544.227295204249</v>
      </c>
    </row>
    <row r="52" spans="1:10" x14ac:dyDescent="0.2">
      <c r="A52" s="8">
        <f t="shared" si="4"/>
        <v>35</v>
      </c>
      <c r="B52" s="5">
        <f t="shared" si="0"/>
        <v>41306</v>
      </c>
      <c r="C52" s="7">
        <f t="shared" si="5"/>
        <v>142755.73083206624</v>
      </c>
      <c r="D52" s="7">
        <f t="shared" si="8"/>
        <v>640.83813126876476</v>
      </c>
      <c r="E52" s="14">
        <f t="shared" si="1"/>
        <v>0</v>
      </c>
      <c r="F52" s="7">
        <f t="shared" si="2"/>
        <v>640.83813126876476</v>
      </c>
      <c r="G52" s="7">
        <f t="shared" si="6"/>
        <v>283.94880418859913</v>
      </c>
      <c r="H52" s="7">
        <f t="shared" si="7"/>
        <v>356.88932708016563</v>
      </c>
      <c r="I52" s="7">
        <f t="shared" si="3"/>
        <v>142471.78202787763</v>
      </c>
      <c r="J52" s="7">
        <f>SUM($H$18:$H52)</f>
        <v>12901.116622284415</v>
      </c>
    </row>
    <row r="53" spans="1:10" x14ac:dyDescent="0.2">
      <c r="A53" s="8">
        <f t="shared" si="4"/>
        <v>36</v>
      </c>
      <c r="B53" s="5">
        <f t="shared" si="0"/>
        <v>41334</v>
      </c>
      <c r="C53" s="7">
        <f t="shared" si="5"/>
        <v>142471.78202787763</v>
      </c>
      <c r="D53" s="7">
        <f t="shared" si="8"/>
        <v>640.83813126876476</v>
      </c>
      <c r="E53" s="14">
        <f t="shared" si="1"/>
        <v>0</v>
      </c>
      <c r="F53" s="7">
        <f t="shared" si="2"/>
        <v>640.83813126876476</v>
      </c>
      <c r="G53" s="7">
        <f t="shared" si="6"/>
        <v>284.65867619907067</v>
      </c>
      <c r="H53" s="7">
        <f t="shared" si="7"/>
        <v>356.17945506969409</v>
      </c>
      <c r="I53" s="7">
        <f t="shared" si="3"/>
        <v>142187.12335167857</v>
      </c>
      <c r="J53" s="7">
        <f>SUM($H$18:$H53)</f>
        <v>13257.296077354109</v>
      </c>
    </row>
    <row r="54" spans="1:10" x14ac:dyDescent="0.2">
      <c r="A54" s="8">
        <f t="shared" si="4"/>
        <v>37</v>
      </c>
      <c r="B54" s="5">
        <f t="shared" si="0"/>
        <v>41365</v>
      </c>
      <c r="C54" s="7">
        <f t="shared" si="5"/>
        <v>142187.12335167857</v>
      </c>
      <c r="D54" s="7">
        <f t="shared" si="8"/>
        <v>640.83813126876476</v>
      </c>
      <c r="E54" s="14">
        <f t="shared" si="1"/>
        <v>0</v>
      </c>
      <c r="F54" s="7">
        <f t="shared" si="2"/>
        <v>640.83813126876476</v>
      </c>
      <c r="G54" s="7">
        <f t="shared" si="6"/>
        <v>285.37032288956834</v>
      </c>
      <c r="H54" s="7">
        <f t="shared" si="7"/>
        <v>355.46780837919641</v>
      </c>
      <c r="I54" s="7">
        <f t="shared" si="3"/>
        <v>141901.75302878901</v>
      </c>
      <c r="J54" s="7">
        <f>SUM($H$18:$H54)</f>
        <v>13612.763885733306</v>
      </c>
    </row>
    <row r="55" spans="1:10" x14ac:dyDescent="0.2">
      <c r="A55" s="8">
        <f t="shared" si="4"/>
        <v>38</v>
      </c>
      <c r="B55" s="5">
        <f t="shared" si="0"/>
        <v>41395</v>
      </c>
      <c r="C55" s="7">
        <f t="shared" si="5"/>
        <v>141901.75302878901</v>
      </c>
      <c r="D55" s="7">
        <f t="shared" si="8"/>
        <v>640.83813126876476</v>
      </c>
      <c r="E55" s="14">
        <f t="shared" si="1"/>
        <v>0</v>
      </c>
      <c r="F55" s="7">
        <f t="shared" si="2"/>
        <v>640.83813126876476</v>
      </c>
      <c r="G55" s="7">
        <f t="shared" si="6"/>
        <v>286.08374869679227</v>
      </c>
      <c r="H55" s="7">
        <f t="shared" si="7"/>
        <v>354.75438257197249</v>
      </c>
      <c r="I55" s="7">
        <f t="shared" si="3"/>
        <v>141615.66928009223</v>
      </c>
      <c r="J55" s="7">
        <f>SUM($H$18:$H55)</f>
        <v>13967.518268305279</v>
      </c>
    </row>
    <row r="56" spans="1:10" x14ac:dyDescent="0.2">
      <c r="A56" s="8">
        <f t="shared" si="4"/>
        <v>39</v>
      </c>
      <c r="B56" s="5">
        <f t="shared" si="0"/>
        <v>41426</v>
      </c>
      <c r="C56" s="7">
        <f t="shared" si="5"/>
        <v>141615.66928009223</v>
      </c>
      <c r="D56" s="7">
        <f t="shared" si="8"/>
        <v>640.83813126876476</v>
      </c>
      <c r="E56" s="14">
        <f t="shared" si="1"/>
        <v>0</v>
      </c>
      <c r="F56" s="7">
        <f t="shared" si="2"/>
        <v>640.83813126876476</v>
      </c>
      <c r="G56" s="7">
        <f t="shared" si="6"/>
        <v>286.7989580685342</v>
      </c>
      <c r="H56" s="7">
        <f t="shared" si="7"/>
        <v>354.03917320023055</v>
      </c>
      <c r="I56" s="7">
        <f t="shared" si="3"/>
        <v>141328.87032202369</v>
      </c>
      <c r="J56" s="7">
        <f>SUM($H$18:$H56)</f>
        <v>14321.557441505509</v>
      </c>
    </row>
    <row r="57" spans="1:10" x14ac:dyDescent="0.2">
      <c r="A57" s="8">
        <f t="shared" si="4"/>
        <v>40</v>
      </c>
      <c r="B57" s="5">
        <f t="shared" si="0"/>
        <v>41456</v>
      </c>
      <c r="C57" s="7">
        <f t="shared" si="5"/>
        <v>141328.87032202369</v>
      </c>
      <c r="D57" s="7">
        <f t="shared" si="8"/>
        <v>640.83813126876476</v>
      </c>
      <c r="E57" s="14">
        <f t="shared" si="1"/>
        <v>0</v>
      </c>
      <c r="F57" s="7">
        <f t="shared" si="2"/>
        <v>640.83813126876476</v>
      </c>
      <c r="G57" s="7">
        <f t="shared" si="6"/>
        <v>287.51595546370555</v>
      </c>
      <c r="H57" s="7">
        <f t="shared" si="7"/>
        <v>353.3221758050592</v>
      </c>
      <c r="I57" s="7">
        <f t="shared" si="3"/>
        <v>141041.35436656</v>
      </c>
      <c r="J57" s="7">
        <f>SUM($H$18:$H57)</f>
        <v>14674.879617310567</v>
      </c>
    </row>
    <row r="58" spans="1:10" x14ac:dyDescent="0.2">
      <c r="A58" s="8">
        <f t="shared" si="4"/>
        <v>41</v>
      </c>
      <c r="B58" s="5">
        <f t="shared" si="0"/>
        <v>41487</v>
      </c>
      <c r="C58" s="7">
        <f t="shared" si="5"/>
        <v>141041.35436656</v>
      </c>
      <c r="D58" s="7">
        <f t="shared" si="8"/>
        <v>640.83813126876476</v>
      </c>
      <c r="E58" s="14">
        <f t="shared" si="1"/>
        <v>0</v>
      </c>
      <c r="F58" s="7">
        <f t="shared" si="2"/>
        <v>640.83813126876476</v>
      </c>
      <c r="G58" s="7">
        <f t="shared" si="6"/>
        <v>288.23474535236477</v>
      </c>
      <c r="H58" s="7">
        <f t="shared" si="7"/>
        <v>352.60338591639999</v>
      </c>
      <c r="I58" s="7">
        <f t="shared" si="3"/>
        <v>140753.11962120765</v>
      </c>
      <c r="J58" s="7">
        <f>SUM($H$18:$H58)</f>
        <v>15027.483003226967</v>
      </c>
    </row>
    <row r="59" spans="1:10" x14ac:dyDescent="0.2">
      <c r="A59" s="8">
        <f t="shared" si="4"/>
        <v>42</v>
      </c>
      <c r="B59" s="5">
        <f t="shared" si="0"/>
        <v>41518</v>
      </c>
      <c r="C59" s="7">
        <f t="shared" si="5"/>
        <v>140753.11962120765</v>
      </c>
      <c r="D59" s="7">
        <f t="shared" si="8"/>
        <v>640.83813126876476</v>
      </c>
      <c r="E59" s="14">
        <f t="shared" si="1"/>
        <v>0</v>
      </c>
      <c r="F59" s="7">
        <f t="shared" si="2"/>
        <v>640.83813126876476</v>
      </c>
      <c r="G59" s="7">
        <f t="shared" si="6"/>
        <v>288.95533221574561</v>
      </c>
      <c r="H59" s="7">
        <f t="shared" si="7"/>
        <v>351.88279905301914</v>
      </c>
      <c r="I59" s="7">
        <f t="shared" si="3"/>
        <v>140464.16428899189</v>
      </c>
      <c r="J59" s="7">
        <f>SUM($H$18:$H59)</f>
        <v>15379.365802279986</v>
      </c>
    </row>
    <row r="60" spans="1:10" x14ac:dyDescent="0.2">
      <c r="A60" s="8">
        <f t="shared" si="4"/>
        <v>43</v>
      </c>
      <c r="B60" s="5">
        <f t="shared" si="0"/>
        <v>41548</v>
      </c>
      <c r="C60" s="7">
        <f t="shared" si="5"/>
        <v>140464.16428899189</v>
      </c>
      <c r="D60" s="7">
        <f t="shared" si="8"/>
        <v>640.83813126876476</v>
      </c>
      <c r="E60" s="14">
        <f t="shared" si="1"/>
        <v>0</v>
      </c>
      <c r="F60" s="7">
        <f t="shared" si="2"/>
        <v>640.83813126876476</v>
      </c>
      <c r="G60" s="7">
        <f t="shared" si="6"/>
        <v>289.677720546285</v>
      </c>
      <c r="H60" s="7">
        <f t="shared" si="7"/>
        <v>351.16041072247975</v>
      </c>
      <c r="I60" s="7">
        <f t="shared" si="3"/>
        <v>140174.4865684456</v>
      </c>
      <c r="J60" s="7">
        <f>SUM($H$18:$H60)</f>
        <v>15730.526213002466</v>
      </c>
    </row>
    <row r="61" spans="1:10" x14ac:dyDescent="0.2">
      <c r="A61" s="8">
        <f t="shared" si="4"/>
        <v>44</v>
      </c>
      <c r="B61" s="5">
        <f t="shared" si="0"/>
        <v>41579</v>
      </c>
      <c r="C61" s="7">
        <f t="shared" si="5"/>
        <v>140174.4865684456</v>
      </c>
      <c r="D61" s="7">
        <f t="shared" si="8"/>
        <v>640.83813126876476</v>
      </c>
      <c r="E61" s="14">
        <f t="shared" si="1"/>
        <v>0</v>
      </c>
      <c r="F61" s="7">
        <f t="shared" si="2"/>
        <v>640.83813126876476</v>
      </c>
      <c r="G61" s="7">
        <f t="shared" si="6"/>
        <v>290.40191484765074</v>
      </c>
      <c r="H61" s="7">
        <f t="shared" si="7"/>
        <v>350.43621642111401</v>
      </c>
      <c r="I61" s="7">
        <f t="shared" si="3"/>
        <v>139884.08465359797</v>
      </c>
      <c r="J61" s="7">
        <f>SUM($H$18:$H61)</f>
        <v>16080.96242942358</v>
      </c>
    </row>
    <row r="62" spans="1:10" x14ac:dyDescent="0.2">
      <c r="A62" s="8">
        <f t="shared" si="4"/>
        <v>45</v>
      </c>
      <c r="B62" s="5">
        <f t="shared" si="0"/>
        <v>41609</v>
      </c>
      <c r="C62" s="7">
        <f t="shared" si="5"/>
        <v>139884.08465359797</v>
      </c>
      <c r="D62" s="7">
        <f t="shared" si="8"/>
        <v>640.83813126876476</v>
      </c>
      <c r="E62" s="14">
        <f t="shared" si="1"/>
        <v>0</v>
      </c>
      <c r="F62" s="7">
        <f t="shared" si="2"/>
        <v>640.83813126876476</v>
      </c>
      <c r="G62" s="7">
        <f t="shared" si="6"/>
        <v>291.12791963476985</v>
      </c>
      <c r="H62" s="7">
        <f t="shared" si="7"/>
        <v>349.7102116339949</v>
      </c>
      <c r="I62" s="7">
        <f t="shared" si="3"/>
        <v>139592.95673396319</v>
      </c>
      <c r="J62" s="7">
        <f>SUM($H$18:$H62)</f>
        <v>16430.672641057576</v>
      </c>
    </row>
    <row r="63" spans="1:10" x14ac:dyDescent="0.2">
      <c r="A63" s="8">
        <f t="shared" si="4"/>
        <v>46</v>
      </c>
      <c r="B63" s="5">
        <f t="shared" si="0"/>
        <v>41640</v>
      </c>
      <c r="C63" s="7">
        <f t="shared" si="5"/>
        <v>139592.95673396319</v>
      </c>
      <c r="D63" s="7">
        <f t="shared" si="8"/>
        <v>640.83813126876476</v>
      </c>
      <c r="E63" s="14">
        <f t="shared" si="1"/>
        <v>0</v>
      </c>
      <c r="F63" s="7">
        <f t="shared" si="2"/>
        <v>640.83813126876476</v>
      </c>
      <c r="G63" s="7">
        <f t="shared" si="6"/>
        <v>291.8557394338568</v>
      </c>
      <c r="H63" s="7">
        <f t="shared" si="7"/>
        <v>348.98239183490796</v>
      </c>
      <c r="I63" s="7">
        <f t="shared" si="3"/>
        <v>139301.10099452932</v>
      </c>
      <c r="J63" s="7">
        <f>SUM($H$18:$H63)</f>
        <v>16779.655032892482</v>
      </c>
    </row>
    <row r="64" spans="1:10" x14ac:dyDescent="0.2">
      <c r="A64" s="8">
        <f t="shared" si="4"/>
        <v>47</v>
      </c>
      <c r="B64" s="5">
        <f t="shared" si="0"/>
        <v>41671</v>
      </c>
      <c r="C64" s="7">
        <f t="shared" si="5"/>
        <v>139301.10099452932</v>
      </c>
      <c r="D64" s="7">
        <f t="shared" si="8"/>
        <v>640.83813126876476</v>
      </c>
      <c r="E64" s="14">
        <f t="shared" si="1"/>
        <v>0</v>
      </c>
      <c r="F64" s="7">
        <f t="shared" si="2"/>
        <v>640.83813126876476</v>
      </c>
      <c r="G64" s="7">
        <f t="shared" si="6"/>
        <v>292.58537878244147</v>
      </c>
      <c r="H64" s="7">
        <f t="shared" si="7"/>
        <v>348.25275248632329</v>
      </c>
      <c r="I64" s="7">
        <f t="shared" si="3"/>
        <v>139008.51561574687</v>
      </c>
      <c r="J64" s="7">
        <f>SUM($H$18:$H64)</f>
        <v>17127.907785378804</v>
      </c>
    </row>
    <row r="65" spans="1:10" x14ac:dyDescent="0.2">
      <c r="A65" s="8">
        <f t="shared" si="4"/>
        <v>48</v>
      </c>
      <c r="B65" s="5">
        <f t="shared" si="0"/>
        <v>41699</v>
      </c>
      <c r="C65" s="7">
        <f t="shared" si="5"/>
        <v>139008.51561574687</v>
      </c>
      <c r="D65" s="7">
        <f t="shared" si="8"/>
        <v>640.83813126876476</v>
      </c>
      <c r="E65" s="14">
        <f t="shared" si="1"/>
        <v>0</v>
      </c>
      <c r="F65" s="7">
        <f t="shared" si="2"/>
        <v>640.83813126876476</v>
      </c>
      <c r="G65" s="7">
        <f t="shared" si="6"/>
        <v>293.31684222939754</v>
      </c>
      <c r="H65" s="7">
        <f t="shared" si="7"/>
        <v>347.52128903936722</v>
      </c>
      <c r="I65" s="7">
        <f t="shared" si="3"/>
        <v>138715.19877351748</v>
      </c>
      <c r="J65" s="7">
        <f>SUM($H$18:$H65)</f>
        <v>17475.429074418171</v>
      </c>
    </row>
    <row r="66" spans="1:10" x14ac:dyDescent="0.2">
      <c r="A66" s="8">
        <f t="shared" si="4"/>
        <v>49</v>
      </c>
      <c r="B66" s="5">
        <f t="shared" si="0"/>
        <v>41730</v>
      </c>
      <c r="C66" s="7">
        <f t="shared" si="5"/>
        <v>138715.19877351748</v>
      </c>
      <c r="D66" s="7">
        <f t="shared" si="8"/>
        <v>640.83813126876476</v>
      </c>
      <c r="E66" s="14">
        <f t="shared" si="1"/>
        <v>0</v>
      </c>
      <c r="F66" s="7">
        <f t="shared" si="2"/>
        <v>640.83813126876476</v>
      </c>
      <c r="G66" s="7">
        <f t="shared" si="6"/>
        <v>294.05013433497106</v>
      </c>
      <c r="H66" s="7">
        <f t="shared" si="7"/>
        <v>346.78799693379369</v>
      </c>
      <c r="I66" s="7">
        <f t="shared" si="3"/>
        <v>138421.1486391825</v>
      </c>
      <c r="J66" s="7">
        <f>SUM($H$18:$H66)</f>
        <v>17822.217071351966</v>
      </c>
    </row>
    <row r="67" spans="1:10" x14ac:dyDescent="0.2">
      <c r="A67" s="8">
        <f t="shared" si="4"/>
        <v>50</v>
      </c>
      <c r="B67" s="5">
        <f t="shared" si="0"/>
        <v>41760</v>
      </c>
      <c r="C67" s="7">
        <f t="shared" si="5"/>
        <v>138421.1486391825</v>
      </c>
      <c r="D67" s="7">
        <f t="shared" si="8"/>
        <v>640.83813126876476</v>
      </c>
      <c r="E67" s="14">
        <f t="shared" si="1"/>
        <v>0</v>
      </c>
      <c r="F67" s="7">
        <f t="shared" si="2"/>
        <v>640.83813126876476</v>
      </c>
      <c r="G67" s="7">
        <f t="shared" si="6"/>
        <v>294.7852596708085</v>
      </c>
      <c r="H67" s="7">
        <f t="shared" si="7"/>
        <v>346.05287159795625</v>
      </c>
      <c r="I67" s="7">
        <f t="shared" si="3"/>
        <v>138126.36337951169</v>
      </c>
      <c r="J67" s="7">
        <f>SUM($H$18:$H67)</f>
        <v>18168.269942949923</v>
      </c>
    </row>
    <row r="68" spans="1:10" x14ac:dyDescent="0.2">
      <c r="A68" s="8">
        <f t="shared" si="4"/>
        <v>51</v>
      </c>
      <c r="B68" s="5">
        <f t="shared" si="0"/>
        <v>41791</v>
      </c>
      <c r="C68" s="7">
        <f t="shared" si="5"/>
        <v>138126.36337951169</v>
      </c>
      <c r="D68" s="7">
        <f t="shared" si="8"/>
        <v>640.83813126876476</v>
      </c>
      <c r="E68" s="14">
        <f t="shared" si="1"/>
        <v>0</v>
      </c>
      <c r="F68" s="7">
        <f t="shared" si="2"/>
        <v>640.83813126876476</v>
      </c>
      <c r="G68" s="7">
        <f t="shared" si="6"/>
        <v>295.52222281998553</v>
      </c>
      <c r="H68" s="7">
        <f t="shared" si="7"/>
        <v>345.31590844877923</v>
      </c>
      <c r="I68" s="7">
        <f t="shared" si="3"/>
        <v>137830.84115669169</v>
      </c>
      <c r="J68" s="7">
        <f>SUM($H$18:$H68)</f>
        <v>18513.5858513987</v>
      </c>
    </row>
    <row r="69" spans="1:10" x14ac:dyDescent="0.2">
      <c r="A69" s="8">
        <f t="shared" si="4"/>
        <v>52</v>
      </c>
      <c r="B69" s="5">
        <f t="shared" si="0"/>
        <v>41821</v>
      </c>
      <c r="C69" s="7">
        <f t="shared" si="5"/>
        <v>137830.84115669169</v>
      </c>
      <c r="D69" s="7">
        <f t="shared" si="8"/>
        <v>640.83813126876476</v>
      </c>
      <c r="E69" s="14">
        <f t="shared" si="1"/>
        <v>0</v>
      </c>
      <c r="F69" s="7">
        <f t="shared" si="2"/>
        <v>640.83813126876476</v>
      </c>
      <c r="G69" s="7">
        <f t="shared" si="6"/>
        <v>296.26102837703553</v>
      </c>
      <c r="H69" s="7">
        <f t="shared" si="7"/>
        <v>344.57710289172923</v>
      </c>
      <c r="I69" s="7">
        <f t="shared" si="3"/>
        <v>137534.58012831464</v>
      </c>
      <c r="J69" s="7">
        <f>SUM($H$18:$H69)</f>
        <v>18858.16295429043</v>
      </c>
    </row>
    <row r="70" spans="1:10" x14ac:dyDescent="0.2">
      <c r="A70" s="8">
        <f t="shared" si="4"/>
        <v>53</v>
      </c>
      <c r="B70" s="5">
        <f t="shared" si="0"/>
        <v>41852</v>
      </c>
      <c r="C70" s="7">
        <f t="shared" si="5"/>
        <v>137534.58012831464</v>
      </c>
      <c r="D70" s="7">
        <f t="shared" si="8"/>
        <v>640.83813126876476</v>
      </c>
      <c r="E70" s="14">
        <f t="shared" si="1"/>
        <v>0</v>
      </c>
      <c r="F70" s="7">
        <f t="shared" si="2"/>
        <v>640.83813126876476</v>
      </c>
      <c r="G70" s="7">
        <f t="shared" si="6"/>
        <v>297.00168094797817</v>
      </c>
      <c r="H70" s="7">
        <f t="shared" si="7"/>
        <v>343.83645032078658</v>
      </c>
      <c r="I70" s="7">
        <f t="shared" si="3"/>
        <v>137237.57844736666</v>
      </c>
      <c r="J70" s="7">
        <f>SUM($H$18:$H70)</f>
        <v>19201.999404611215</v>
      </c>
    </row>
    <row r="71" spans="1:10" x14ac:dyDescent="0.2">
      <c r="A71" s="8">
        <f t="shared" si="4"/>
        <v>54</v>
      </c>
      <c r="B71" s="5">
        <f t="shared" si="0"/>
        <v>41883</v>
      </c>
      <c r="C71" s="7">
        <f t="shared" si="5"/>
        <v>137237.57844736666</v>
      </c>
      <c r="D71" s="7">
        <f t="shared" si="8"/>
        <v>640.83813126876476</v>
      </c>
      <c r="E71" s="14">
        <f t="shared" si="1"/>
        <v>0</v>
      </c>
      <c r="F71" s="7">
        <f t="shared" si="2"/>
        <v>640.83813126876476</v>
      </c>
      <c r="G71" s="7">
        <f t="shared" si="6"/>
        <v>297.74418515034813</v>
      </c>
      <c r="H71" s="7">
        <f t="shared" si="7"/>
        <v>343.09394611841662</v>
      </c>
      <c r="I71" s="7">
        <f t="shared" si="3"/>
        <v>136939.83426221632</v>
      </c>
      <c r="J71" s="7">
        <f>SUM($H$18:$H71)</f>
        <v>19545.093350729632</v>
      </c>
    </row>
    <row r="72" spans="1:10" x14ac:dyDescent="0.2">
      <c r="A72" s="8">
        <f t="shared" si="4"/>
        <v>55</v>
      </c>
      <c r="B72" s="5">
        <f t="shared" si="0"/>
        <v>41913</v>
      </c>
      <c r="C72" s="7">
        <f t="shared" si="5"/>
        <v>136939.83426221632</v>
      </c>
      <c r="D72" s="7">
        <f t="shared" si="8"/>
        <v>640.83813126876476</v>
      </c>
      <c r="E72" s="14">
        <f t="shared" si="1"/>
        <v>0</v>
      </c>
      <c r="F72" s="7">
        <f t="shared" si="2"/>
        <v>640.83813126876476</v>
      </c>
      <c r="G72" s="7">
        <f t="shared" si="6"/>
        <v>298.48854561322401</v>
      </c>
      <c r="H72" s="7">
        <f t="shared" si="7"/>
        <v>342.34958565554075</v>
      </c>
      <c r="I72" s="7">
        <f t="shared" si="3"/>
        <v>136641.3457166031</v>
      </c>
      <c r="J72" s="7">
        <f>SUM($H$18:$H72)</f>
        <v>19887.442936385174</v>
      </c>
    </row>
    <row r="73" spans="1:10" x14ac:dyDescent="0.2">
      <c r="A73" s="8">
        <f t="shared" si="4"/>
        <v>56</v>
      </c>
      <c r="B73" s="5">
        <f t="shared" si="0"/>
        <v>41944</v>
      </c>
      <c r="C73" s="7">
        <f t="shared" si="5"/>
        <v>136641.3457166031</v>
      </c>
      <c r="D73" s="7">
        <f t="shared" si="8"/>
        <v>640.83813126876476</v>
      </c>
      <c r="E73" s="14">
        <f t="shared" si="1"/>
        <v>0</v>
      </c>
      <c r="F73" s="7">
        <f t="shared" si="2"/>
        <v>640.83813126876476</v>
      </c>
      <c r="G73" s="7">
        <f t="shared" si="6"/>
        <v>299.23476697725704</v>
      </c>
      <c r="H73" s="7">
        <f t="shared" si="7"/>
        <v>341.60336429150772</v>
      </c>
      <c r="I73" s="7">
        <f t="shared" si="3"/>
        <v>136342.11094962584</v>
      </c>
      <c r="J73" s="7">
        <f>SUM($H$18:$H73)</f>
        <v>20229.04630067668</v>
      </c>
    </row>
    <row r="74" spans="1:10" x14ac:dyDescent="0.2">
      <c r="A74" s="8">
        <f t="shared" si="4"/>
        <v>57</v>
      </c>
      <c r="B74" s="5">
        <f t="shared" si="0"/>
        <v>41974</v>
      </c>
      <c r="C74" s="7">
        <f t="shared" si="5"/>
        <v>136342.11094962584</v>
      </c>
      <c r="D74" s="7">
        <f t="shared" si="8"/>
        <v>640.83813126876476</v>
      </c>
      <c r="E74" s="14">
        <f t="shared" si="1"/>
        <v>0</v>
      </c>
      <c r="F74" s="7">
        <f t="shared" si="2"/>
        <v>640.83813126876476</v>
      </c>
      <c r="G74" s="7">
        <f t="shared" si="6"/>
        <v>299.98285389470016</v>
      </c>
      <c r="H74" s="7">
        <f t="shared" si="7"/>
        <v>340.8552773740646</v>
      </c>
      <c r="I74" s="7">
        <f t="shared" si="3"/>
        <v>136042.12809573114</v>
      </c>
      <c r="J74" s="7">
        <f>SUM($H$18:$H74)</f>
        <v>20569.901578050743</v>
      </c>
    </row>
    <row r="75" spans="1:10" x14ac:dyDescent="0.2">
      <c r="A75" s="8">
        <f t="shared" si="4"/>
        <v>58</v>
      </c>
      <c r="B75" s="5">
        <f t="shared" si="0"/>
        <v>42005</v>
      </c>
      <c r="C75" s="7">
        <f t="shared" si="5"/>
        <v>136042.12809573114</v>
      </c>
      <c r="D75" s="7">
        <f t="shared" si="8"/>
        <v>640.83813126876476</v>
      </c>
      <c r="E75" s="14">
        <f t="shared" si="1"/>
        <v>0</v>
      </c>
      <c r="F75" s="7">
        <f t="shared" si="2"/>
        <v>640.83813126876476</v>
      </c>
      <c r="G75" s="7">
        <f t="shared" si="6"/>
        <v>300.7328110294369</v>
      </c>
      <c r="H75" s="7">
        <f t="shared" si="7"/>
        <v>340.10532023932785</v>
      </c>
      <c r="I75" s="7">
        <f t="shared" si="3"/>
        <v>135741.39528470169</v>
      </c>
      <c r="J75" s="7">
        <f>SUM($H$18:$H75)</f>
        <v>20910.00689829007</v>
      </c>
    </row>
    <row r="76" spans="1:10" x14ac:dyDescent="0.2">
      <c r="A76" s="8">
        <f t="shared" si="4"/>
        <v>59</v>
      </c>
      <c r="B76" s="5">
        <f t="shared" si="0"/>
        <v>42036</v>
      </c>
      <c r="C76" s="7">
        <f t="shared" si="5"/>
        <v>135741.39528470169</v>
      </c>
      <c r="D76" s="7">
        <f t="shared" si="8"/>
        <v>640.83813126876476</v>
      </c>
      <c r="E76" s="14">
        <f t="shared" si="1"/>
        <v>0</v>
      </c>
      <c r="F76" s="7">
        <f t="shared" si="2"/>
        <v>640.83813126876476</v>
      </c>
      <c r="G76" s="7">
        <f t="shared" si="6"/>
        <v>301.48464305701054</v>
      </c>
      <c r="H76" s="7">
        <f t="shared" si="7"/>
        <v>339.35348821175421</v>
      </c>
      <c r="I76" s="7">
        <f t="shared" si="3"/>
        <v>135439.91064164467</v>
      </c>
      <c r="J76" s="7">
        <f>SUM($H$18:$H76)</f>
        <v>21249.360386501823</v>
      </c>
    </row>
    <row r="77" spans="1:10" x14ac:dyDescent="0.2">
      <c r="A77" s="8">
        <f t="shared" si="4"/>
        <v>60</v>
      </c>
      <c r="B77" s="5">
        <f t="shared" si="0"/>
        <v>42064</v>
      </c>
      <c r="C77" s="7">
        <f t="shared" si="5"/>
        <v>135439.91064164467</v>
      </c>
      <c r="D77" s="7">
        <f t="shared" si="8"/>
        <v>640.83813126876476</v>
      </c>
      <c r="E77" s="14">
        <f t="shared" si="1"/>
        <v>0</v>
      </c>
      <c r="F77" s="7">
        <f t="shared" si="2"/>
        <v>640.83813126876476</v>
      </c>
      <c r="G77" s="7">
        <f t="shared" si="6"/>
        <v>302.23835466465306</v>
      </c>
      <c r="H77" s="7">
        <f t="shared" si="7"/>
        <v>338.5997766041117</v>
      </c>
      <c r="I77" s="7">
        <f t="shared" si="3"/>
        <v>135137.67228698003</v>
      </c>
      <c r="J77" s="7">
        <f>SUM($H$18:$H77)</f>
        <v>21587.960163105934</v>
      </c>
    </row>
    <row r="78" spans="1:10" x14ac:dyDescent="0.2">
      <c r="A78" s="8">
        <f t="shared" si="4"/>
        <v>61</v>
      </c>
      <c r="B78" s="5">
        <f t="shared" si="0"/>
        <v>42095</v>
      </c>
      <c r="C78" s="7">
        <f t="shared" si="5"/>
        <v>135137.67228698003</v>
      </c>
      <c r="D78" s="7">
        <f t="shared" si="8"/>
        <v>640.83813126876476</v>
      </c>
      <c r="E78" s="14">
        <f t="shared" si="1"/>
        <v>0</v>
      </c>
      <c r="F78" s="7">
        <f t="shared" si="2"/>
        <v>640.83813126876476</v>
      </c>
      <c r="G78" s="7">
        <f t="shared" si="6"/>
        <v>302.9939505513147</v>
      </c>
      <c r="H78" s="7">
        <f t="shared" si="7"/>
        <v>337.84418071745006</v>
      </c>
      <c r="I78" s="7">
        <f t="shared" si="3"/>
        <v>134834.67833642871</v>
      </c>
      <c r="J78" s="7">
        <f>SUM($H$18:$H78)</f>
        <v>21925.804343823384</v>
      </c>
    </row>
    <row r="79" spans="1:10" x14ac:dyDescent="0.2">
      <c r="A79" s="8">
        <f t="shared" si="4"/>
        <v>62</v>
      </c>
      <c r="B79" s="5">
        <f t="shared" si="0"/>
        <v>42125</v>
      </c>
      <c r="C79" s="7">
        <f t="shared" si="5"/>
        <v>134834.67833642871</v>
      </c>
      <c r="D79" s="7">
        <f t="shared" si="8"/>
        <v>640.83813126876476</v>
      </c>
      <c r="E79" s="14">
        <f t="shared" si="1"/>
        <v>0</v>
      </c>
      <c r="F79" s="7">
        <f t="shared" si="2"/>
        <v>640.83813126876476</v>
      </c>
      <c r="G79" s="7">
        <f t="shared" si="6"/>
        <v>303.75143542769302</v>
      </c>
      <c r="H79" s="7">
        <f t="shared" si="7"/>
        <v>337.08669584107173</v>
      </c>
      <c r="I79" s="7">
        <f t="shared" si="3"/>
        <v>134530.92690100102</v>
      </c>
      <c r="J79" s="7">
        <f>SUM($H$18:$H79)</f>
        <v>22262.891039664457</v>
      </c>
    </row>
    <row r="80" spans="1:10" x14ac:dyDescent="0.2">
      <c r="A80" s="8">
        <f t="shared" si="4"/>
        <v>63</v>
      </c>
      <c r="B80" s="5">
        <f t="shared" si="0"/>
        <v>42156</v>
      </c>
      <c r="C80" s="7">
        <f t="shared" si="5"/>
        <v>134530.92690100102</v>
      </c>
      <c r="D80" s="7">
        <f t="shared" si="8"/>
        <v>640.83813126876476</v>
      </c>
      <c r="E80" s="14">
        <f t="shared" si="1"/>
        <v>0</v>
      </c>
      <c r="F80" s="7">
        <f t="shared" si="2"/>
        <v>640.83813126876476</v>
      </c>
      <c r="G80" s="7">
        <f t="shared" si="6"/>
        <v>304.51081401626226</v>
      </c>
      <c r="H80" s="7">
        <f t="shared" si="7"/>
        <v>336.3273172525025</v>
      </c>
      <c r="I80" s="7">
        <f t="shared" si="3"/>
        <v>134226.41608698477</v>
      </c>
      <c r="J80" s="7">
        <f>SUM($H$18:$H80)</f>
        <v>22599.218356916961</v>
      </c>
    </row>
    <row r="81" spans="1:10" x14ac:dyDescent="0.2">
      <c r="A81" s="8">
        <f t="shared" si="4"/>
        <v>64</v>
      </c>
      <c r="B81" s="5">
        <f t="shared" si="0"/>
        <v>42186</v>
      </c>
      <c r="C81" s="7">
        <f t="shared" si="5"/>
        <v>134226.41608698477</v>
      </c>
      <c r="D81" s="7">
        <f t="shared" si="8"/>
        <v>640.83813126876476</v>
      </c>
      <c r="E81" s="14">
        <f t="shared" si="1"/>
        <v>0</v>
      </c>
      <c r="F81" s="7">
        <f t="shared" si="2"/>
        <v>640.83813126876476</v>
      </c>
      <c r="G81" s="7">
        <f t="shared" si="6"/>
        <v>305.27209105130288</v>
      </c>
      <c r="H81" s="7">
        <f t="shared" si="7"/>
        <v>335.56604021746188</v>
      </c>
      <c r="I81" s="7">
        <f t="shared" si="3"/>
        <v>133921.14399593347</v>
      </c>
      <c r="J81" s="7">
        <f>SUM($H$18:$H81)</f>
        <v>22934.784397134423</v>
      </c>
    </row>
    <row r="82" spans="1:10" x14ac:dyDescent="0.2">
      <c r="A82" s="8">
        <f t="shared" si="4"/>
        <v>65</v>
      </c>
      <c r="B82" s="5">
        <f t="shared" ref="B82:B145" si="9">IF(Pay_Num&lt;&gt;"",DATE(YEAR(Loan_Start),MONTH(Loan_Start)+(Pay_Num)*12/Num_Pmt_Per_Year,DAY(Loan_Start)),"")</f>
        <v>42217</v>
      </c>
      <c r="C82" s="7">
        <f t="shared" si="5"/>
        <v>133921.14399593347</v>
      </c>
      <c r="D82" s="7">
        <f t="shared" si="8"/>
        <v>640.83813126876476</v>
      </c>
      <c r="E82" s="14">
        <f t="shared" ref="E82:E145" si="10">IF(AND(Pay_Num&lt;&gt;"",Sched_Pay+Scheduled_Extra_Payments&lt;Beg_Bal),Scheduled_Extra_Payments,IF(AND(Pay_Num&lt;&gt;"",Beg_Bal-Sched_Pay&gt;0),Beg_Bal-Sched_Pay,IF(Pay_Num&lt;&gt;"",0,"")))</f>
        <v>0</v>
      </c>
      <c r="F82" s="7">
        <f t="shared" ref="F82:F145" si="11">IF(AND(Pay_Num&lt;&gt;"",Sched_Pay+Extra_Pay&lt;Beg_Bal),Sched_Pay+Extra_Pay,IF(Pay_Num&lt;&gt;"",Beg_Bal,""))</f>
        <v>640.83813126876476</v>
      </c>
      <c r="G82" s="7">
        <f t="shared" si="6"/>
        <v>306.03527127893113</v>
      </c>
      <c r="H82" s="7">
        <f t="shared" si="7"/>
        <v>334.80285998983362</v>
      </c>
      <c r="I82" s="7">
        <f t="shared" ref="I82:I145" si="12">IF(AND(Pay_Num&lt;&gt;"",Sched_Pay+Extra_Pay&lt;Beg_Bal),Beg_Bal-Princ,IF(Pay_Num&lt;&gt;"",0,""))</f>
        <v>133615.10872465454</v>
      </c>
      <c r="J82" s="7">
        <f>SUM($H$18:$H82)</f>
        <v>23269.587257124258</v>
      </c>
    </row>
    <row r="83" spans="1:10" x14ac:dyDescent="0.2">
      <c r="A83" s="8">
        <f t="shared" ref="A83:A146" si="13">IF(Values_Entered,A82+1,"")</f>
        <v>66</v>
      </c>
      <c r="B83" s="5">
        <f t="shared" si="9"/>
        <v>42248</v>
      </c>
      <c r="C83" s="7">
        <f t="shared" ref="C83:C146" si="14">IF(Pay_Num&lt;&gt;"",I82,"")</f>
        <v>133615.10872465454</v>
      </c>
      <c r="D83" s="7">
        <f t="shared" si="8"/>
        <v>640.83813126876476</v>
      </c>
      <c r="E83" s="14">
        <f t="shared" si="10"/>
        <v>0</v>
      </c>
      <c r="F83" s="7">
        <f t="shared" si="11"/>
        <v>640.83813126876476</v>
      </c>
      <c r="G83" s="7">
        <f t="shared" ref="G83:G146" si="15">IF(Pay_Num&lt;&gt;"",Total_Pay-Int,"")</f>
        <v>306.80035945712842</v>
      </c>
      <c r="H83" s="7">
        <f t="shared" ref="H83:H146" si="16">IF(Pay_Num&lt;&gt;"",Beg_Bal*Interest_Rate/Num_Pmt_Per_Year,"")</f>
        <v>334.03777181163633</v>
      </c>
      <c r="I83" s="7">
        <f t="shared" si="12"/>
        <v>133308.30836519742</v>
      </c>
      <c r="J83" s="7">
        <f>SUM($H$18:$H83)</f>
        <v>23603.625028935894</v>
      </c>
    </row>
    <row r="84" spans="1:10" x14ac:dyDescent="0.2">
      <c r="A84" s="8">
        <f t="shared" si="13"/>
        <v>67</v>
      </c>
      <c r="B84" s="5">
        <f t="shared" si="9"/>
        <v>42278</v>
      </c>
      <c r="C84" s="7">
        <f t="shared" si="14"/>
        <v>133308.30836519742</v>
      </c>
      <c r="D84" s="7">
        <f t="shared" ref="D84:D147" si="17">IF(Pay_Num&lt;&gt;"",Scheduled_Monthly_Payment,"")</f>
        <v>640.83813126876476</v>
      </c>
      <c r="E84" s="14">
        <f t="shared" si="10"/>
        <v>0</v>
      </c>
      <c r="F84" s="7">
        <f t="shared" si="11"/>
        <v>640.83813126876476</v>
      </c>
      <c r="G84" s="7">
        <f t="shared" si="15"/>
        <v>307.5673603557712</v>
      </c>
      <c r="H84" s="7">
        <f t="shared" si="16"/>
        <v>333.27077091299356</v>
      </c>
      <c r="I84" s="7">
        <f t="shared" si="12"/>
        <v>133000.74100484164</v>
      </c>
      <c r="J84" s="7">
        <f>SUM($H$18:$H84)</f>
        <v>23936.895799848888</v>
      </c>
    </row>
    <row r="85" spans="1:10" x14ac:dyDescent="0.2">
      <c r="A85" s="8">
        <f t="shared" si="13"/>
        <v>68</v>
      </c>
      <c r="B85" s="5">
        <f t="shared" si="9"/>
        <v>42309</v>
      </c>
      <c r="C85" s="7">
        <f t="shared" si="14"/>
        <v>133000.74100484164</v>
      </c>
      <c r="D85" s="7">
        <f t="shared" si="17"/>
        <v>640.83813126876476</v>
      </c>
      <c r="E85" s="14">
        <f t="shared" si="10"/>
        <v>0</v>
      </c>
      <c r="F85" s="7">
        <f t="shared" si="11"/>
        <v>640.83813126876476</v>
      </c>
      <c r="G85" s="7">
        <f t="shared" si="15"/>
        <v>308.33627875666065</v>
      </c>
      <c r="H85" s="7">
        <f t="shared" si="16"/>
        <v>332.50185251210411</v>
      </c>
      <c r="I85" s="7">
        <f t="shared" si="12"/>
        <v>132692.40472608496</v>
      </c>
      <c r="J85" s="7">
        <f>SUM($H$18:$H85)</f>
        <v>24269.397652360993</v>
      </c>
    </row>
    <row r="86" spans="1:10" x14ac:dyDescent="0.2">
      <c r="A86" s="8">
        <f t="shared" si="13"/>
        <v>69</v>
      </c>
      <c r="B86" s="5">
        <f t="shared" si="9"/>
        <v>42339</v>
      </c>
      <c r="C86" s="7">
        <f t="shared" si="14"/>
        <v>132692.40472608496</v>
      </c>
      <c r="D86" s="7">
        <f t="shared" si="17"/>
        <v>640.83813126876476</v>
      </c>
      <c r="E86" s="14">
        <f t="shared" si="10"/>
        <v>0</v>
      </c>
      <c r="F86" s="7">
        <f t="shared" si="11"/>
        <v>640.83813126876476</v>
      </c>
      <c r="G86" s="7">
        <f t="shared" si="15"/>
        <v>309.10711945355234</v>
      </c>
      <c r="H86" s="7">
        <f t="shared" si="16"/>
        <v>331.73101181521241</v>
      </c>
      <c r="I86" s="7">
        <f t="shared" si="12"/>
        <v>132383.29760663141</v>
      </c>
      <c r="J86" s="7">
        <f>SUM($H$18:$H86)</f>
        <v>24601.128664176205</v>
      </c>
    </row>
    <row r="87" spans="1:10" x14ac:dyDescent="0.2">
      <c r="A87" s="8">
        <f t="shared" si="13"/>
        <v>70</v>
      </c>
      <c r="B87" s="5">
        <f t="shared" si="9"/>
        <v>42370</v>
      </c>
      <c r="C87" s="7">
        <f t="shared" si="14"/>
        <v>132383.29760663141</v>
      </c>
      <c r="D87" s="7">
        <f t="shared" si="17"/>
        <v>640.83813126876476</v>
      </c>
      <c r="E87" s="14">
        <f t="shared" si="10"/>
        <v>0</v>
      </c>
      <c r="F87" s="7">
        <f t="shared" si="11"/>
        <v>640.83813126876476</v>
      </c>
      <c r="G87" s="7">
        <f t="shared" si="15"/>
        <v>309.87988725218622</v>
      </c>
      <c r="H87" s="7">
        <f t="shared" si="16"/>
        <v>330.95824401657853</v>
      </c>
      <c r="I87" s="7">
        <f t="shared" si="12"/>
        <v>132073.41771937924</v>
      </c>
      <c r="J87" s="7">
        <f>SUM($H$18:$H87)</f>
        <v>24932.086908192785</v>
      </c>
    </row>
    <row r="88" spans="1:10" x14ac:dyDescent="0.2">
      <c r="A88" s="8">
        <f t="shared" si="13"/>
        <v>71</v>
      </c>
      <c r="B88" s="5">
        <f t="shared" si="9"/>
        <v>42401</v>
      </c>
      <c r="C88" s="7">
        <f t="shared" si="14"/>
        <v>132073.41771937924</v>
      </c>
      <c r="D88" s="7">
        <f t="shared" si="17"/>
        <v>640.83813126876476</v>
      </c>
      <c r="E88" s="14">
        <f t="shared" si="10"/>
        <v>0</v>
      </c>
      <c r="F88" s="7">
        <f t="shared" si="11"/>
        <v>640.83813126876476</v>
      </c>
      <c r="G88" s="7">
        <f t="shared" si="15"/>
        <v>310.65458697031664</v>
      </c>
      <c r="H88" s="7">
        <f t="shared" si="16"/>
        <v>330.18354429844811</v>
      </c>
      <c r="I88" s="7">
        <f t="shared" si="12"/>
        <v>131762.76313240893</v>
      </c>
      <c r="J88" s="7">
        <f>SUM($H$18:$H88)</f>
        <v>25262.270452491233</v>
      </c>
    </row>
    <row r="89" spans="1:10" x14ac:dyDescent="0.2">
      <c r="A89" s="8">
        <f t="shared" si="13"/>
        <v>72</v>
      </c>
      <c r="B89" s="5">
        <f t="shared" si="9"/>
        <v>42430</v>
      </c>
      <c r="C89" s="7">
        <f t="shared" si="14"/>
        <v>131762.76313240893</v>
      </c>
      <c r="D89" s="7">
        <f t="shared" si="17"/>
        <v>640.83813126876476</v>
      </c>
      <c r="E89" s="14">
        <f t="shared" si="10"/>
        <v>0</v>
      </c>
      <c r="F89" s="7">
        <f t="shared" si="11"/>
        <v>640.83813126876476</v>
      </c>
      <c r="G89" s="7">
        <f t="shared" si="15"/>
        <v>311.4312234377424</v>
      </c>
      <c r="H89" s="7">
        <f t="shared" si="16"/>
        <v>329.40690783102235</v>
      </c>
      <c r="I89" s="7">
        <f t="shared" si="12"/>
        <v>131451.33190897119</v>
      </c>
      <c r="J89" s="7">
        <f>SUM($H$18:$H89)</f>
        <v>25591.677360322257</v>
      </c>
    </row>
    <row r="90" spans="1:10" x14ac:dyDescent="0.2">
      <c r="A90" s="8">
        <f t="shared" si="13"/>
        <v>73</v>
      </c>
      <c r="B90" s="5">
        <f t="shared" si="9"/>
        <v>42461</v>
      </c>
      <c r="C90" s="7">
        <f t="shared" si="14"/>
        <v>131451.33190897119</v>
      </c>
      <c r="D90" s="7">
        <f t="shared" si="17"/>
        <v>640.83813126876476</v>
      </c>
      <c r="E90" s="14">
        <f t="shared" si="10"/>
        <v>0</v>
      </c>
      <c r="F90" s="7">
        <f t="shared" si="11"/>
        <v>640.83813126876476</v>
      </c>
      <c r="G90" s="7">
        <f t="shared" si="15"/>
        <v>312.20980149633681</v>
      </c>
      <c r="H90" s="7">
        <f t="shared" si="16"/>
        <v>328.62832977242795</v>
      </c>
      <c r="I90" s="7">
        <f t="shared" si="12"/>
        <v>131139.12210747486</v>
      </c>
      <c r="J90" s="7">
        <f>SUM($H$18:$H90)</f>
        <v>25920.305690094687</v>
      </c>
    </row>
    <row r="91" spans="1:10" x14ac:dyDescent="0.2">
      <c r="A91" s="8">
        <f t="shared" si="13"/>
        <v>74</v>
      </c>
      <c r="B91" s="5">
        <f t="shared" si="9"/>
        <v>42491</v>
      </c>
      <c r="C91" s="7">
        <f t="shared" si="14"/>
        <v>131139.12210747486</v>
      </c>
      <c r="D91" s="7">
        <f t="shared" si="17"/>
        <v>640.83813126876476</v>
      </c>
      <c r="E91" s="14">
        <f t="shared" si="10"/>
        <v>0</v>
      </c>
      <c r="F91" s="7">
        <f t="shared" si="11"/>
        <v>640.83813126876476</v>
      </c>
      <c r="G91" s="7">
        <f t="shared" si="15"/>
        <v>312.99032600007763</v>
      </c>
      <c r="H91" s="7">
        <f t="shared" si="16"/>
        <v>327.84780526868713</v>
      </c>
      <c r="I91" s="7">
        <f t="shared" si="12"/>
        <v>130826.13178147479</v>
      </c>
      <c r="J91" s="7">
        <f>SUM($H$18:$H91)</f>
        <v>26248.153495363375</v>
      </c>
    </row>
    <row r="92" spans="1:10" x14ac:dyDescent="0.2">
      <c r="A92" s="8">
        <f t="shared" si="13"/>
        <v>75</v>
      </c>
      <c r="B92" s="5">
        <f t="shared" si="9"/>
        <v>42522</v>
      </c>
      <c r="C92" s="7">
        <f t="shared" si="14"/>
        <v>130826.13178147479</v>
      </c>
      <c r="D92" s="7">
        <f t="shared" si="17"/>
        <v>640.83813126876476</v>
      </c>
      <c r="E92" s="14">
        <f t="shared" si="10"/>
        <v>0</v>
      </c>
      <c r="F92" s="7">
        <f t="shared" si="11"/>
        <v>640.83813126876476</v>
      </c>
      <c r="G92" s="7">
        <f t="shared" si="15"/>
        <v>313.7728018150778</v>
      </c>
      <c r="H92" s="7">
        <f t="shared" si="16"/>
        <v>327.06532945368696</v>
      </c>
      <c r="I92" s="7">
        <f t="shared" si="12"/>
        <v>130512.35897965971</v>
      </c>
      <c r="J92" s="7">
        <f>SUM($H$18:$H92)</f>
        <v>26575.218824817061</v>
      </c>
    </row>
    <row r="93" spans="1:10" x14ac:dyDescent="0.2">
      <c r="A93" s="8">
        <f t="shared" si="13"/>
        <v>76</v>
      </c>
      <c r="B93" s="5">
        <f t="shared" si="9"/>
        <v>42552</v>
      </c>
      <c r="C93" s="7">
        <f t="shared" si="14"/>
        <v>130512.35897965971</v>
      </c>
      <c r="D93" s="7">
        <f t="shared" si="17"/>
        <v>640.83813126876476</v>
      </c>
      <c r="E93" s="14">
        <f t="shared" si="10"/>
        <v>0</v>
      </c>
      <c r="F93" s="7">
        <f t="shared" si="11"/>
        <v>640.83813126876476</v>
      </c>
      <c r="G93" s="7">
        <f t="shared" si="15"/>
        <v>314.55723381961553</v>
      </c>
      <c r="H93" s="7">
        <f t="shared" si="16"/>
        <v>326.28089744914922</v>
      </c>
      <c r="I93" s="7">
        <f t="shared" si="12"/>
        <v>130197.80174584009</v>
      </c>
      <c r="J93" s="7">
        <f>SUM($H$18:$H93)</f>
        <v>26901.49972226621</v>
      </c>
    </row>
    <row r="94" spans="1:10" x14ac:dyDescent="0.2">
      <c r="A94" s="8">
        <f t="shared" si="13"/>
        <v>77</v>
      </c>
      <c r="B94" s="5">
        <f t="shared" si="9"/>
        <v>42583</v>
      </c>
      <c r="C94" s="7">
        <f t="shared" si="14"/>
        <v>130197.80174584009</v>
      </c>
      <c r="D94" s="7">
        <f t="shared" si="17"/>
        <v>640.83813126876476</v>
      </c>
      <c r="E94" s="14">
        <f t="shared" si="10"/>
        <v>0</v>
      </c>
      <c r="F94" s="7">
        <f t="shared" si="11"/>
        <v>640.83813126876476</v>
      </c>
      <c r="G94" s="7">
        <f t="shared" si="15"/>
        <v>315.34362690416452</v>
      </c>
      <c r="H94" s="7">
        <f t="shared" si="16"/>
        <v>325.49450436460023</v>
      </c>
      <c r="I94" s="7">
        <f t="shared" si="12"/>
        <v>129882.45811893592</v>
      </c>
      <c r="J94" s="7">
        <f>SUM($H$18:$H94)</f>
        <v>27226.99422663081</v>
      </c>
    </row>
    <row r="95" spans="1:10" x14ac:dyDescent="0.2">
      <c r="A95" s="8">
        <f t="shared" si="13"/>
        <v>78</v>
      </c>
      <c r="B95" s="5">
        <f t="shared" si="9"/>
        <v>42614</v>
      </c>
      <c r="C95" s="7">
        <f t="shared" si="14"/>
        <v>129882.45811893592</v>
      </c>
      <c r="D95" s="7">
        <f t="shared" si="17"/>
        <v>640.83813126876476</v>
      </c>
      <c r="E95" s="14">
        <f t="shared" si="10"/>
        <v>0</v>
      </c>
      <c r="F95" s="7">
        <f t="shared" si="11"/>
        <v>640.83813126876476</v>
      </c>
      <c r="G95" s="7">
        <f t="shared" si="15"/>
        <v>316.13198597142497</v>
      </c>
      <c r="H95" s="7">
        <f t="shared" si="16"/>
        <v>324.70614529733979</v>
      </c>
      <c r="I95" s="7">
        <f t="shared" si="12"/>
        <v>129566.32613296449</v>
      </c>
      <c r="J95" s="7">
        <f>SUM($H$18:$H95)</f>
        <v>27551.700371928149</v>
      </c>
    </row>
    <row r="96" spans="1:10" x14ac:dyDescent="0.2">
      <c r="A96" s="8">
        <f t="shared" si="13"/>
        <v>79</v>
      </c>
      <c r="B96" s="5">
        <f t="shared" si="9"/>
        <v>42644</v>
      </c>
      <c r="C96" s="7">
        <f t="shared" si="14"/>
        <v>129566.32613296449</v>
      </c>
      <c r="D96" s="7">
        <f t="shared" si="17"/>
        <v>640.83813126876476</v>
      </c>
      <c r="E96" s="14">
        <f t="shared" si="10"/>
        <v>0</v>
      </c>
      <c r="F96" s="7">
        <f t="shared" si="11"/>
        <v>640.83813126876476</v>
      </c>
      <c r="G96" s="7">
        <f t="shared" si="15"/>
        <v>316.92231593635353</v>
      </c>
      <c r="H96" s="7">
        <f t="shared" si="16"/>
        <v>323.91581533241123</v>
      </c>
      <c r="I96" s="7">
        <f t="shared" si="12"/>
        <v>129249.40381702814</v>
      </c>
      <c r="J96" s="7">
        <f>SUM($H$18:$H96)</f>
        <v>27875.616187260559</v>
      </c>
    </row>
    <row r="97" spans="1:10" x14ac:dyDescent="0.2">
      <c r="A97" s="8">
        <f t="shared" si="13"/>
        <v>80</v>
      </c>
      <c r="B97" s="5">
        <f t="shared" si="9"/>
        <v>42675</v>
      </c>
      <c r="C97" s="7">
        <f t="shared" si="14"/>
        <v>129249.40381702814</v>
      </c>
      <c r="D97" s="7">
        <f t="shared" si="17"/>
        <v>640.83813126876476</v>
      </c>
      <c r="E97" s="14">
        <f t="shared" si="10"/>
        <v>0</v>
      </c>
      <c r="F97" s="7">
        <f t="shared" si="11"/>
        <v>640.83813126876476</v>
      </c>
      <c r="G97" s="7">
        <f t="shared" si="15"/>
        <v>317.71462172619442</v>
      </c>
      <c r="H97" s="7">
        <f t="shared" si="16"/>
        <v>323.12350954257033</v>
      </c>
      <c r="I97" s="7">
        <f t="shared" si="12"/>
        <v>128931.68919530195</v>
      </c>
      <c r="J97" s="7">
        <f>SUM($H$18:$H97)</f>
        <v>28198.739696803128</v>
      </c>
    </row>
    <row r="98" spans="1:10" x14ac:dyDescent="0.2">
      <c r="A98" s="8">
        <f t="shared" si="13"/>
        <v>81</v>
      </c>
      <c r="B98" s="5">
        <f t="shared" si="9"/>
        <v>42705</v>
      </c>
      <c r="C98" s="7">
        <f t="shared" si="14"/>
        <v>128931.68919530195</v>
      </c>
      <c r="D98" s="7">
        <f t="shared" si="17"/>
        <v>640.83813126876476</v>
      </c>
      <c r="E98" s="14">
        <f t="shared" si="10"/>
        <v>0</v>
      </c>
      <c r="F98" s="7">
        <f t="shared" si="11"/>
        <v>640.83813126876476</v>
      </c>
      <c r="G98" s="7">
        <f t="shared" si="15"/>
        <v>318.5089082805099</v>
      </c>
      <c r="H98" s="7">
        <f t="shared" si="16"/>
        <v>322.32922298825486</v>
      </c>
      <c r="I98" s="7">
        <f t="shared" si="12"/>
        <v>128613.18028702145</v>
      </c>
      <c r="J98" s="7">
        <f>SUM($H$18:$H98)</f>
        <v>28521.068919791382</v>
      </c>
    </row>
    <row r="99" spans="1:10" x14ac:dyDescent="0.2">
      <c r="A99" s="8">
        <f t="shared" si="13"/>
        <v>82</v>
      </c>
      <c r="B99" s="5">
        <f t="shared" si="9"/>
        <v>42736</v>
      </c>
      <c r="C99" s="7">
        <f t="shared" si="14"/>
        <v>128613.18028702145</v>
      </c>
      <c r="D99" s="7">
        <f t="shared" si="17"/>
        <v>640.83813126876476</v>
      </c>
      <c r="E99" s="14">
        <f t="shared" si="10"/>
        <v>0</v>
      </c>
      <c r="F99" s="7">
        <f t="shared" si="11"/>
        <v>640.83813126876476</v>
      </c>
      <c r="G99" s="7">
        <f t="shared" si="15"/>
        <v>319.30518055121115</v>
      </c>
      <c r="H99" s="7">
        <f t="shared" si="16"/>
        <v>321.5329507175536</v>
      </c>
      <c r="I99" s="7">
        <f t="shared" si="12"/>
        <v>128293.87510647024</v>
      </c>
      <c r="J99" s="7">
        <f>SUM($H$18:$H99)</f>
        <v>28842.601870508934</v>
      </c>
    </row>
    <row r="100" spans="1:10" x14ac:dyDescent="0.2">
      <c r="A100" s="8">
        <f t="shared" si="13"/>
        <v>83</v>
      </c>
      <c r="B100" s="5">
        <f t="shared" si="9"/>
        <v>42767</v>
      </c>
      <c r="C100" s="7">
        <f t="shared" si="14"/>
        <v>128293.87510647024</v>
      </c>
      <c r="D100" s="7">
        <f t="shared" si="17"/>
        <v>640.83813126876476</v>
      </c>
      <c r="E100" s="14">
        <f t="shared" si="10"/>
        <v>0</v>
      </c>
      <c r="F100" s="7">
        <f t="shared" si="11"/>
        <v>640.83813126876476</v>
      </c>
      <c r="G100" s="7">
        <f t="shared" si="15"/>
        <v>320.10344350258919</v>
      </c>
      <c r="H100" s="7">
        <f t="shared" si="16"/>
        <v>320.73468776617557</v>
      </c>
      <c r="I100" s="7">
        <f t="shared" si="12"/>
        <v>127973.77166296764</v>
      </c>
      <c r="J100" s="7">
        <f>SUM($H$18:$H100)</f>
        <v>29163.33655827511</v>
      </c>
    </row>
    <row r="101" spans="1:10" x14ac:dyDescent="0.2">
      <c r="A101" s="8">
        <f t="shared" si="13"/>
        <v>84</v>
      </c>
      <c r="B101" s="5">
        <f t="shared" si="9"/>
        <v>42795</v>
      </c>
      <c r="C101" s="7">
        <f t="shared" si="14"/>
        <v>127973.77166296764</v>
      </c>
      <c r="D101" s="7">
        <f t="shared" si="17"/>
        <v>640.83813126876476</v>
      </c>
      <c r="E101" s="14">
        <f t="shared" si="10"/>
        <v>0</v>
      </c>
      <c r="F101" s="7">
        <f t="shared" si="11"/>
        <v>640.83813126876476</v>
      </c>
      <c r="G101" s="7">
        <f t="shared" si="15"/>
        <v>320.90370211134569</v>
      </c>
      <c r="H101" s="7">
        <f t="shared" si="16"/>
        <v>319.93442915741906</v>
      </c>
      <c r="I101" s="7">
        <f t="shared" si="12"/>
        <v>127652.8679608563</v>
      </c>
      <c r="J101" s="7">
        <f>SUM($H$18:$H101)</f>
        <v>29483.27098743253</v>
      </c>
    </row>
    <row r="102" spans="1:10" x14ac:dyDescent="0.2">
      <c r="A102" s="8">
        <f t="shared" si="13"/>
        <v>85</v>
      </c>
      <c r="B102" s="5">
        <f t="shared" si="9"/>
        <v>42826</v>
      </c>
      <c r="C102" s="7">
        <f t="shared" si="14"/>
        <v>127652.8679608563</v>
      </c>
      <c r="D102" s="7">
        <f t="shared" si="17"/>
        <v>640.83813126876476</v>
      </c>
      <c r="E102" s="14">
        <f t="shared" si="10"/>
        <v>0</v>
      </c>
      <c r="F102" s="7">
        <f t="shared" si="11"/>
        <v>640.83813126876476</v>
      </c>
      <c r="G102" s="7">
        <f t="shared" si="15"/>
        <v>321.70596136662402</v>
      </c>
      <c r="H102" s="7">
        <f t="shared" si="16"/>
        <v>319.13216990214073</v>
      </c>
      <c r="I102" s="7">
        <f t="shared" si="12"/>
        <v>127331.16199948968</v>
      </c>
      <c r="J102" s="7">
        <f>SUM($H$18:$H102)</f>
        <v>29802.403157334669</v>
      </c>
    </row>
    <row r="103" spans="1:10" x14ac:dyDescent="0.2">
      <c r="A103" s="8">
        <f t="shared" si="13"/>
        <v>86</v>
      </c>
      <c r="B103" s="5">
        <f t="shared" si="9"/>
        <v>42856</v>
      </c>
      <c r="C103" s="7">
        <f t="shared" si="14"/>
        <v>127331.16199948968</v>
      </c>
      <c r="D103" s="7">
        <f t="shared" si="17"/>
        <v>640.83813126876476</v>
      </c>
      <c r="E103" s="14">
        <f t="shared" si="10"/>
        <v>0</v>
      </c>
      <c r="F103" s="7">
        <f t="shared" si="11"/>
        <v>640.83813126876476</v>
      </c>
      <c r="G103" s="7">
        <f t="shared" si="15"/>
        <v>322.51022627004056</v>
      </c>
      <c r="H103" s="7">
        <f t="shared" si="16"/>
        <v>318.32790499872419</v>
      </c>
      <c r="I103" s="7">
        <f t="shared" si="12"/>
        <v>127008.65177321964</v>
      </c>
      <c r="J103" s="7">
        <f>SUM($H$18:$H103)</f>
        <v>30120.731062333394</v>
      </c>
    </row>
    <row r="104" spans="1:10" x14ac:dyDescent="0.2">
      <c r="A104" s="8">
        <f t="shared" si="13"/>
        <v>87</v>
      </c>
      <c r="B104" s="5">
        <f t="shared" si="9"/>
        <v>42887</v>
      </c>
      <c r="C104" s="7">
        <f t="shared" si="14"/>
        <v>127008.65177321964</v>
      </c>
      <c r="D104" s="7">
        <f t="shared" si="17"/>
        <v>640.83813126876476</v>
      </c>
      <c r="E104" s="14">
        <f t="shared" si="10"/>
        <v>0</v>
      </c>
      <c r="F104" s="7">
        <f t="shared" si="11"/>
        <v>640.83813126876476</v>
      </c>
      <c r="G104" s="7">
        <f t="shared" si="15"/>
        <v>323.31650183571566</v>
      </c>
      <c r="H104" s="7">
        <f t="shared" si="16"/>
        <v>317.5216294330491</v>
      </c>
      <c r="I104" s="7">
        <f t="shared" si="12"/>
        <v>126685.33527138393</v>
      </c>
      <c r="J104" s="7">
        <f>SUM($H$18:$H104)</f>
        <v>30438.252691766444</v>
      </c>
    </row>
    <row r="105" spans="1:10" x14ac:dyDescent="0.2">
      <c r="A105" s="8">
        <f t="shared" si="13"/>
        <v>88</v>
      </c>
      <c r="B105" s="5">
        <f t="shared" si="9"/>
        <v>42917</v>
      </c>
      <c r="C105" s="7">
        <f t="shared" si="14"/>
        <v>126685.33527138393</v>
      </c>
      <c r="D105" s="7">
        <f t="shared" si="17"/>
        <v>640.83813126876476</v>
      </c>
      <c r="E105" s="14">
        <f t="shared" si="10"/>
        <v>0</v>
      </c>
      <c r="F105" s="7">
        <f t="shared" si="11"/>
        <v>640.83813126876476</v>
      </c>
      <c r="G105" s="7">
        <f t="shared" si="15"/>
        <v>324.12479309030493</v>
      </c>
      <c r="H105" s="7">
        <f t="shared" si="16"/>
        <v>316.71333817845982</v>
      </c>
      <c r="I105" s="7">
        <f t="shared" si="12"/>
        <v>126361.21047829362</v>
      </c>
      <c r="J105" s="7">
        <f>SUM($H$18:$H105)</f>
        <v>30754.966029944902</v>
      </c>
    </row>
    <row r="106" spans="1:10" x14ac:dyDescent="0.2">
      <c r="A106" s="8">
        <f t="shared" si="13"/>
        <v>89</v>
      </c>
      <c r="B106" s="5">
        <f t="shared" si="9"/>
        <v>42948</v>
      </c>
      <c r="C106" s="7">
        <f t="shared" si="14"/>
        <v>126361.21047829362</v>
      </c>
      <c r="D106" s="7">
        <f t="shared" si="17"/>
        <v>640.83813126876476</v>
      </c>
      <c r="E106" s="14">
        <f t="shared" si="10"/>
        <v>0</v>
      </c>
      <c r="F106" s="7">
        <f t="shared" si="11"/>
        <v>640.83813126876476</v>
      </c>
      <c r="G106" s="7">
        <f t="shared" si="15"/>
        <v>324.93510507303068</v>
      </c>
      <c r="H106" s="7">
        <f t="shared" si="16"/>
        <v>315.90302619573407</v>
      </c>
      <c r="I106" s="7">
        <f t="shared" si="12"/>
        <v>126036.27537322059</v>
      </c>
      <c r="J106" s="7">
        <f>SUM($H$18:$H106)</f>
        <v>31070.869056140637</v>
      </c>
    </row>
    <row r="107" spans="1:10" x14ac:dyDescent="0.2">
      <c r="A107" s="8">
        <f t="shared" si="13"/>
        <v>90</v>
      </c>
      <c r="B107" s="5">
        <f t="shared" si="9"/>
        <v>42979</v>
      </c>
      <c r="C107" s="7">
        <f t="shared" si="14"/>
        <v>126036.27537322059</v>
      </c>
      <c r="D107" s="7">
        <f t="shared" si="17"/>
        <v>640.83813126876476</v>
      </c>
      <c r="E107" s="14">
        <f t="shared" si="10"/>
        <v>0</v>
      </c>
      <c r="F107" s="7">
        <f t="shared" si="11"/>
        <v>640.83813126876476</v>
      </c>
      <c r="G107" s="7">
        <f t="shared" si="15"/>
        <v>325.74744283571329</v>
      </c>
      <c r="H107" s="7">
        <f t="shared" si="16"/>
        <v>315.09068843305147</v>
      </c>
      <c r="I107" s="7">
        <f t="shared" si="12"/>
        <v>125710.52793038488</v>
      </c>
      <c r="J107" s="7">
        <f>SUM($H$18:$H107)</f>
        <v>31385.959744573687</v>
      </c>
    </row>
    <row r="108" spans="1:10" x14ac:dyDescent="0.2">
      <c r="A108" s="8">
        <f t="shared" si="13"/>
        <v>91</v>
      </c>
      <c r="B108" s="5">
        <f t="shared" si="9"/>
        <v>43009</v>
      </c>
      <c r="C108" s="7">
        <f t="shared" si="14"/>
        <v>125710.52793038488</v>
      </c>
      <c r="D108" s="7">
        <f t="shared" si="17"/>
        <v>640.83813126876476</v>
      </c>
      <c r="E108" s="14">
        <f t="shared" si="10"/>
        <v>0</v>
      </c>
      <c r="F108" s="7">
        <f t="shared" si="11"/>
        <v>640.83813126876476</v>
      </c>
      <c r="G108" s="7">
        <f t="shared" si="15"/>
        <v>326.56181144280259</v>
      </c>
      <c r="H108" s="7">
        <f t="shared" si="16"/>
        <v>314.27631982596216</v>
      </c>
      <c r="I108" s="7">
        <f t="shared" si="12"/>
        <v>125383.96611894207</v>
      </c>
      <c r="J108" s="7">
        <f>SUM($H$18:$H108)</f>
        <v>31700.236064399651</v>
      </c>
    </row>
    <row r="109" spans="1:10" x14ac:dyDescent="0.2">
      <c r="A109" s="8">
        <f t="shared" si="13"/>
        <v>92</v>
      </c>
      <c r="B109" s="5">
        <f t="shared" si="9"/>
        <v>43040</v>
      </c>
      <c r="C109" s="7">
        <f t="shared" si="14"/>
        <v>125383.96611894207</v>
      </c>
      <c r="D109" s="7">
        <f t="shared" si="17"/>
        <v>640.83813126876476</v>
      </c>
      <c r="E109" s="14">
        <f t="shared" si="10"/>
        <v>0</v>
      </c>
      <c r="F109" s="7">
        <f t="shared" si="11"/>
        <v>640.83813126876476</v>
      </c>
      <c r="G109" s="7">
        <f t="shared" si="15"/>
        <v>327.37821597140959</v>
      </c>
      <c r="H109" s="7">
        <f t="shared" si="16"/>
        <v>313.45991529735517</v>
      </c>
      <c r="I109" s="7">
        <f t="shared" si="12"/>
        <v>125056.58790297067</v>
      </c>
      <c r="J109" s="7">
        <f>SUM($H$18:$H109)</f>
        <v>32013.695979697008</v>
      </c>
    </row>
    <row r="110" spans="1:10" x14ac:dyDescent="0.2">
      <c r="A110" s="8">
        <f t="shared" si="13"/>
        <v>93</v>
      </c>
      <c r="B110" s="5">
        <f t="shared" si="9"/>
        <v>43070</v>
      </c>
      <c r="C110" s="7">
        <f t="shared" si="14"/>
        <v>125056.58790297067</v>
      </c>
      <c r="D110" s="7">
        <f t="shared" si="17"/>
        <v>640.83813126876476</v>
      </c>
      <c r="E110" s="14">
        <f t="shared" si="10"/>
        <v>0</v>
      </c>
      <c r="F110" s="7">
        <f t="shared" si="11"/>
        <v>640.83813126876476</v>
      </c>
      <c r="G110" s="7">
        <f t="shared" si="15"/>
        <v>328.19666151133811</v>
      </c>
      <c r="H110" s="7">
        <f t="shared" si="16"/>
        <v>312.64146975742665</v>
      </c>
      <c r="I110" s="7">
        <f t="shared" si="12"/>
        <v>124728.39124145934</v>
      </c>
      <c r="J110" s="7">
        <f>SUM($H$18:$H110)</f>
        <v>32326.337449454433</v>
      </c>
    </row>
    <row r="111" spans="1:10" x14ac:dyDescent="0.2">
      <c r="A111" s="8">
        <f t="shared" si="13"/>
        <v>94</v>
      </c>
      <c r="B111" s="5">
        <f t="shared" si="9"/>
        <v>43101</v>
      </c>
      <c r="C111" s="7">
        <f t="shared" si="14"/>
        <v>124728.39124145934</v>
      </c>
      <c r="D111" s="7">
        <f t="shared" si="17"/>
        <v>640.83813126876476</v>
      </c>
      <c r="E111" s="14">
        <f t="shared" si="10"/>
        <v>0</v>
      </c>
      <c r="F111" s="7">
        <f t="shared" si="11"/>
        <v>640.83813126876476</v>
      </c>
      <c r="G111" s="7">
        <f t="shared" si="15"/>
        <v>329.01715316511644</v>
      </c>
      <c r="H111" s="7">
        <f t="shared" si="16"/>
        <v>311.82097810364832</v>
      </c>
      <c r="I111" s="7">
        <f t="shared" si="12"/>
        <v>124399.37408829422</v>
      </c>
      <c r="J111" s="7">
        <f>SUM($H$18:$H111)</f>
        <v>32638.158427558083</v>
      </c>
    </row>
    <row r="112" spans="1:10" x14ac:dyDescent="0.2">
      <c r="A112" s="8">
        <f t="shared" si="13"/>
        <v>95</v>
      </c>
      <c r="B112" s="5">
        <f t="shared" si="9"/>
        <v>43132</v>
      </c>
      <c r="C112" s="7">
        <f t="shared" si="14"/>
        <v>124399.37408829422</v>
      </c>
      <c r="D112" s="7">
        <f t="shared" si="17"/>
        <v>640.83813126876476</v>
      </c>
      <c r="E112" s="14">
        <f t="shared" si="10"/>
        <v>0</v>
      </c>
      <c r="F112" s="7">
        <f t="shared" si="11"/>
        <v>640.83813126876476</v>
      </c>
      <c r="G112" s="7">
        <f t="shared" si="15"/>
        <v>329.83969604802923</v>
      </c>
      <c r="H112" s="7">
        <f t="shared" si="16"/>
        <v>310.99843522073553</v>
      </c>
      <c r="I112" s="7">
        <f t="shared" si="12"/>
        <v>124069.53439224619</v>
      </c>
      <c r="J112" s="7">
        <f>SUM($H$18:$H112)</f>
        <v>32949.156862778815</v>
      </c>
    </row>
    <row r="113" spans="1:10" x14ac:dyDescent="0.2">
      <c r="A113" s="8">
        <f t="shared" si="13"/>
        <v>96</v>
      </c>
      <c r="B113" s="5">
        <f t="shared" si="9"/>
        <v>43160</v>
      </c>
      <c r="C113" s="7">
        <f t="shared" si="14"/>
        <v>124069.53439224619</v>
      </c>
      <c r="D113" s="7">
        <f t="shared" si="17"/>
        <v>640.83813126876476</v>
      </c>
      <c r="E113" s="14">
        <f t="shared" si="10"/>
        <v>0</v>
      </c>
      <c r="F113" s="7">
        <f t="shared" si="11"/>
        <v>640.83813126876476</v>
      </c>
      <c r="G113" s="7">
        <f t="shared" si="15"/>
        <v>330.66429528814928</v>
      </c>
      <c r="H113" s="7">
        <f t="shared" si="16"/>
        <v>310.17383598061548</v>
      </c>
      <c r="I113" s="7">
        <f t="shared" si="12"/>
        <v>123738.87009695804</v>
      </c>
      <c r="J113" s="7">
        <f>SUM($H$18:$H113)</f>
        <v>33259.330698759433</v>
      </c>
    </row>
    <row r="114" spans="1:10" x14ac:dyDescent="0.2">
      <c r="A114" s="8">
        <f t="shared" si="13"/>
        <v>97</v>
      </c>
      <c r="B114" s="5">
        <f t="shared" si="9"/>
        <v>43191</v>
      </c>
      <c r="C114" s="7">
        <f t="shared" si="14"/>
        <v>123738.87009695804</v>
      </c>
      <c r="D114" s="7">
        <f t="shared" si="17"/>
        <v>640.83813126876476</v>
      </c>
      <c r="E114" s="14">
        <f t="shared" si="10"/>
        <v>0</v>
      </c>
      <c r="F114" s="7">
        <f t="shared" si="11"/>
        <v>640.83813126876476</v>
      </c>
      <c r="G114" s="7">
        <f t="shared" si="15"/>
        <v>331.4909560263697</v>
      </c>
      <c r="H114" s="7">
        <f t="shared" si="16"/>
        <v>309.34717524239505</v>
      </c>
      <c r="I114" s="7">
        <f t="shared" si="12"/>
        <v>123407.37914093166</v>
      </c>
      <c r="J114" s="7">
        <f>SUM($H$18:$H114)</f>
        <v>33568.677874001827</v>
      </c>
    </row>
    <row r="115" spans="1:10" x14ac:dyDescent="0.2">
      <c r="A115" s="8">
        <f t="shared" si="13"/>
        <v>98</v>
      </c>
      <c r="B115" s="5">
        <f t="shared" si="9"/>
        <v>43221</v>
      </c>
      <c r="C115" s="7">
        <f t="shared" si="14"/>
        <v>123407.37914093166</v>
      </c>
      <c r="D115" s="7">
        <f t="shared" si="17"/>
        <v>640.83813126876476</v>
      </c>
      <c r="E115" s="14">
        <f t="shared" si="10"/>
        <v>0</v>
      </c>
      <c r="F115" s="7">
        <f t="shared" si="11"/>
        <v>640.83813126876476</v>
      </c>
      <c r="G115" s="7">
        <f t="shared" si="15"/>
        <v>332.31968341643562</v>
      </c>
      <c r="H115" s="7">
        <f t="shared" si="16"/>
        <v>308.51844785232913</v>
      </c>
      <c r="I115" s="7">
        <f t="shared" si="12"/>
        <v>123075.05945751522</v>
      </c>
      <c r="J115" s="7">
        <f>SUM($H$18:$H115)</f>
        <v>33877.196321854157</v>
      </c>
    </row>
    <row r="116" spans="1:10" x14ac:dyDescent="0.2">
      <c r="A116" s="8">
        <f t="shared" si="13"/>
        <v>99</v>
      </c>
      <c r="B116" s="5">
        <f t="shared" si="9"/>
        <v>43252</v>
      </c>
      <c r="C116" s="7">
        <f t="shared" si="14"/>
        <v>123075.05945751522</v>
      </c>
      <c r="D116" s="7">
        <f t="shared" si="17"/>
        <v>640.83813126876476</v>
      </c>
      <c r="E116" s="14">
        <f t="shared" si="10"/>
        <v>0</v>
      </c>
      <c r="F116" s="7">
        <f t="shared" si="11"/>
        <v>640.83813126876476</v>
      </c>
      <c r="G116" s="7">
        <f t="shared" si="15"/>
        <v>333.15048262497675</v>
      </c>
      <c r="H116" s="7">
        <f t="shared" si="16"/>
        <v>307.68764864378801</v>
      </c>
      <c r="I116" s="7">
        <f t="shared" si="12"/>
        <v>122741.90897489025</v>
      </c>
      <c r="J116" s="7">
        <f>SUM($H$18:$H116)</f>
        <v>34184.883970497947</v>
      </c>
    </row>
    <row r="117" spans="1:10" x14ac:dyDescent="0.2">
      <c r="A117" s="8">
        <f t="shared" si="13"/>
        <v>100</v>
      </c>
      <c r="B117" s="5">
        <f t="shared" si="9"/>
        <v>43282</v>
      </c>
      <c r="C117" s="7">
        <f t="shared" si="14"/>
        <v>122741.90897489025</v>
      </c>
      <c r="D117" s="7">
        <f t="shared" si="17"/>
        <v>640.83813126876476</v>
      </c>
      <c r="E117" s="14">
        <f t="shared" si="10"/>
        <v>0</v>
      </c>
      <c r="F117" s="7">
        <f t="shared" si="11"/>
        <v>640.83813126876476</v>
      </c>
      <c r="G117" s="7">
        <f t="shared" si="15"/>
        <v>333.98335883153914</v>
      </c>
      <c r="H117" s="7">
        <f t="shared" si="16"/>
        <v>306.85477243722562</v>
      </c>
      <c r="I117" s="7">
        <f t="shared" si="12"/>
        <v>122407.92561605871</v>
      </c>
      <c r="J117" s="7">
        <f>SUM($H$18:$H117)</f>
        <v>34491.738742935173</v>
      </c>
    </row>
    <row r="118" spans="1:10" x14ac:dyDescent="0.2">
      <c r="A118" s="8">
        <f t="shared" si="13"/>
        <v>101</v>
      </c>
      <c r="B118" s="5">
        <f t="shared" si="9"/>
        <v>43313</v>
      </c>
      <c r="C118" s="7">
        <f t="shared" si="14"/>
        <v>122407.92561605871</v>
      </c>
      <c r="D118" s="7">
        <f t="shared" si="17"/>
        <v>640.83813126876476</v>
      </c>
      <c r="E118" s="14">
        <f t="shared" si="10"/>
        <v>0</v>
      </c>
      <c r="F118" s="7">
        <f t="shared" si="11"/>
        <v>640.83813126876476</v>
      </c>
      <c r="G118" s="7">
        <f t="shared" si="15"/>
        <v>334.81831722861801</v>
      </c>
      <c r="H118" s="7">
        <f t="shared" si="16"/>
        <v>306.01981404014674</v>
      </c>
      <c r="I118" s="7">
        <f t="shared" si="12"/>
        <v>122073.10729883009</v>
      </c>
      <c r="J118" s="7">
        <f>SUM($H$18:$H118)</f>
        <v>34797.758556975321</v>
      </c>
    </row>
    <row r="119" spans="1:10" x14ac:dyDescent="0.2">
      <c r="A119" s="8">
        <f t="shared" si="13"/>
        <v>102</v>
      </c>
      <c r="B119" s="5">
        <f t="shared" si="9"/>
        <v>43344</v>
      </c>
      <c r="C119" s="7">
        <f t="shared" si="14"/>
        <v>122073.10729883009</v>
      </c>
      <c r="D119" s="7">
        <f t="shared" si="17"/>
        <v>640.83813126876476</v>
      </c>
      <c r="E119" s="14">
        <f t="shared" si="10"/>
        <v>0</v>
      </c>
      <c r="F119" s="7">
        <f t="shared" si="11"/>
        <v>640.83813126876476</v>
      </c>
      <c r="G119" s="7">
        <f t="shared" si="15"/>
        <v>335.65536302168954</v>
      </c>
      <c r="H119" s="7">
        <f t="shared" si="16"/>
        <v>305.18276824707522</v>
      </c>
      <c r="I119" s="7">
        <f t="shared" si="12"/>
        <v>121737.45193580839</v>
      </c>
      <c r="J119" s="7">
        <f>SUM($H$18:$H119)</f>
        <v>35102.941325222397</v>
      </c>
    </row>
    <row r="120" spans="1:10" x14ac:dyDescent="0.2">
      <c r="A120" s="8">
        <f t="shared" si="13"/>
        <v>103</v>
      </c>
      <c r="B120" s="5">
        <f t="shared" si="9"/>
        <v>43374</v>
      </c>
      <c r="C120" s="7">
        <f t="shared" si="14"/>
        <v>121737.45193580839</v>
      </c>
      <c r="D120" s="7">
        <f t="shared" si="17"/>
        <v>640.83813126876476</v>
      </c>
      <c r="E120" s="14">
        <f t="shared" si="10"/>
        <v>0</v>
      </c>
      <c r="F120" s="7">
        <f t="shared" si="11"/>
        <v>640.83813126876476</v>
      </c>
      <c r="G120" s="7">
        <f t="shared" si="15"/>
        <v>336.49450142924377</v>
      </c>
      <c r="H120" s="7">
        <f t="shared" si="16"/>
        <v>304.34362983952099</v>
      </c>
      <c r="I120" s="7">
        <f t="shared" si="12"/>
        <v>121400.95743437915</v>
      </c>
      <c r="J120" s="7">
        <f>SUM($H$18:$H120)</f>
        <v>35407.284955061921</v>
      </c>
    </row>
    <row r="121" spans="1:10" x14ac:dyDescent="0.2">
      <c r="A121" s="8">
        <f t="shared" si="13"/>
        <v>104</v>
      </c>
      <c r="B121" s="5">
        <f t="shared" si="9"/>
        <v>43405</v>
      </c>
      <c r="C121" s="7">
        <f t="shared" si="14"/>
        <v>121400.95743437915</v>
      </c>
      <c r="D121" s="7">
        <f t="shared" si="17"/>
        <v>640.83813126876476</v>
      </c>
      <c r="E121" s="14">
        <f t="shared" si="10"/>
        <v>0</v>
      </c>
      <c r="F121" s="7">
        <f t="shared" si="11"/>
        <v>640.83813126876476</v>
      </c>
      <c r="G121" s="7">
        <f t="shared" si="15"/>
        <v>337.3357376828169</v>
      </c>
      <c r="H121" s="7">
        <f t="shared" si="16"/>
        <v>303.50239358594786</v>
      </c>
      <c r="I121" s="7">
        <f t="shared" si="12"/>
        <v>121063.62169669633</v>
      </c>
      <c r="J121" s="7">
        <f>SUM($H$18:$H121)</f>
        <v>35710.787348647871</v>
      </c>
    </row>
    <row r="122" spans="1:10" x14ac:dyDescent="0.2">
      <c r="A122" s="8">
        <f t="shared" si="13"/>
        <v>105</v>
      </c>
      <c r="B122" s="5">
        <f t="shared" si="9"/>
        <v>43435</v>
      </c>
      <c r="C122" s="7">
        <f t="shared" si="14"/>
        <v>121063.62169669633</v>
      </c>
      <c r="D122" s="7">
        <f t="shared" si="17"/>
        <v>640.83813126876476</v>
      </c>
      <c r="E122" s="14">
        <f t="shared" si="10"/>
        <v>0</v>
      </c>
      <c r="F122" s="7">
        <f t="shared" si="11"/>
        <v>640.83813126876476</v>
      </c>
      <c r="G122" s="7">
        <f t="shared" si="15"/>
        <v>338.17907702702394</v>
      </c>
      <c r="H122" s="7">
        <f t="shared" si="16"/>
        <v>302.65905424174082</v>
      </c>
      <c r="I122" s="7">
        <f t="shared" si="12"/>
        <v>120725.44261966929</v>
      </c>
      <c r="J122" s="7">
        <f>SUM($H$18:$H122)</f>
        <v>36013.446402889611</v>
      </c>
    </row>
    <row r="123" spans="1:10" x14ac:dyDescent="0.2">
      <c r="A123" s="8">
        <f t="shared" si="13"/>
        <v>106</v>
      </c>
      <c r="B123" s="5">
        <f t="shared" si="9"/>
        <v>43466</v>
      </c>
      <c r="C123" s="7">
        <f t="shared" si="14"/>
        <v>120725.44261966929</v>
      </c>
      <c r="D123" s="7">
        <f t="shared" si="17"/>
        <v>640.83813126876476</v>
      </c>
      <c r="E123" s="14">
        <f t="shared" si="10"/>
        <v>0</v>
      </c>
      <c r="F123" s="7">
        <f t="shared" si="11"/>
        <v>640.83813126876476</v>
      </c>
      <c r="G123" s="7">
        <f t="shared" si="15"/>
        <v>339.02452471959151</v>
      </c>
      <c r="H123" s="7">
        <f t="shared" si="16"/>
        <v>301.81360654917324</v>
      </c>
      <c r="I123" s="7">
        <f t="shared" si="12"/>
        <v>120386.41809494971</v>
      </c>
      <c r="J123" s="7">
        <f>SUM($H$18:$H123)</f>
        <v>36315.260009438782</v>
      </c>
    </row>
    <row r="124" spans="1:10" x14ac:dyDescent="0.2">
      <c r="A124" s="8">
        <f t="shared" si="13"/>
        <v>107</v>
      </c>
      <c r="B124" s="5">
        <f t="shared" si="9"/>
        <v>43497</v>
      </c>
      <c r="C124" s="7">
        <f t="shared" si="14"/>
        <v>120386.41809494971</v>
      </c>
      <c r="D124" s="7">
        <f t="shared" si="17"/>
        <v>640.83813126876476</v>
      </c>
      <c r="E124" s="14">
        <f t="shared" si="10"/>
        <v>0</v>
      </c>
      <c r="F124" s="7">
        <f t="shared" si="11"/>
        <v>640.83813126876476</v>
      </c>
      <c r="G124" s="7">
        <f t="shared" si="15"/>
        <v>339.8720860313905</v>
      </c>
      <c r="H124" s="7">
        <f t="shared" si="16"/>
        <v>300.96604523737426</v>
      </c>
      <c r="I124" s="7">
        <f t="shared" si="12"/>
        <v>120046.54600891832</v>
      </c>
      <c r="J124" s="7">
        <f>SUM($H$18:$H124)</f>
        <v>36616.226054676154</v>
      </c>
    </row>
    <row r="125" spans="1:10" x14ac:dyDescent="0.2">
      <c r="A125" s="8">
        <f t="shared" si="13"/>
        <v>108</v>
      </c>
      <c r="B125" s="5">
        <f t="shared" si="9"/>
        <v>43525</v>
      </c>
      <c r="C125" s="7">
        <f t="shared" si="14"/>
        <v>120046.54600891832</v>
      </c>
      <c r="D125" s="7">
        <f t="shared" si="17"/>
        <v>640.83813126876476</v>
      </c>
      <c r="E125" s="14">
        <f t="shared" si="10"/>
        <v>0</v>
      </c>
      <c r="F125" s="7">
        <f t="shared" si="11"/>
        <v>640.83813126876476</v>
      </c>
      <c r="G125" s="7">
        <f t="shared" si="15"/>
        <v>340.72176624646897</v>
      </c>
      <c r="H125" s="7">
        <f t="shared" si="16"/>
        <v>300.11636502229578</v>
      </c>
      <c r="I125" s="7">
        <f t="shared" si="12"/>
        <v>119705.82424267185</v>
      </c>
      <c r="J125" s="7">
        <f>SUM($H$18:$H125)</f>
        <v>36916.342419698449</v>
      </c>
    </row>
    <row r="126" spans="1:10" x14ac:dyDescent="0.2">
      <c r="A126" s="8">
        <f t="shared" si="13"/>
        <v>109</v>
      </c>
      <c r="B126" s="5">
        <f t="shared" si="9"/>
        <v>43556</v>
      </c>
      <c r="C126" s="7">
        <f t="shared" si="14"/>
        <v>119705.82424267185</v>
      </c>
      <c r="D126" s="7">
        <f t="shared" si="17"/>
        <v>640.83813126876476</v>
      </c>
      <c r="E126" s="14">
        <f t="shared" si="10"/>
        <v>0</v>
      </c>
      <c r="F126" s="7">
        <f t="shared" si="11"/>
        <v>640.83813126876476</v>
      </c>
      <c r="G126" s="7">
        <f t="shared" si="15"/>
        <v>341.57357066208516</v>
      </c>
      <c r="H126" s="7">
        <f t="shared" si="16"/>
        <v>299.26456060667959</v>
      </c>
      <c r="I126" s="7">
        <f t="shared" si="12"/>
        <v>119364.25067200976</v>
      </c>
      <c r="J126" s="7">
        <f>SUM($H$18:$H126)</f>
        <v>37215.606980305129</v>
      </c>
    </row>
    <row r="127" spans="1:10" x14ac:dyDescent="0.2">
      <c r="A127" s="8">
        <f t="shared" si="13"/>
        <v>110</v>
      </c>
      <c r="B127" s="5">
        <f t="shared" si="9"/>
        <v>43586</v>
      </c>
      <c r="C127" s="7">
        <f t="shared" si="14"/>
        <v>119364.25067200976</v>
      </c>
      <c r="D127" s="7">
        <f t="shared" si="17"/>
        <v>640.83813126876476</v>
      </c>
      <c r="E127" s="14">
        <f t="shared" si="10"/>
        <v>0</v>
      </c>
      <c r="F127" s="7">
        <f t="shared" si="11"/>
        <v>640.83813126876476</v>
      </c>
      <c r="G127" s="7">
        <f t="shared" si="15"/>
        <v>342.42750458874036</v>
      </c>
      <c r="H127" s="7">
        <f t="shared" si="16"/>
        <v>298.41062668002439</v>
      </c>
      <c r="I127" s="7">
        <f t="shared" si="12"/>
        <v>119021.82316742103</v>
      </c>
      <c r="J127" s="7">
        <f>SUM($H$18:$H127)</f>
        <v>37514.017606985151</v>
      </c>
    </row>
    <row r="128" spans="1:10" x14ac:dyDescent="0.2">
      <c r="A128" s="8">
        <f t="shared" si="13"/>
        <v>111</v>
      </c>
      <c r="B128" s="5">
        <f t="shared" si="9"/>
        <v>43617</v>
      </c>
      <c r="C128" s="7">
        <f t="shared" si="14"/>
        <v>119021.82316742103</v>
      </c>
      <c r="D128" s="7">
        <f t="shared" si="17"/>
        <v>640.83813126876476</v>
      </c>
      <c r="E128" s="14">
        <f t="shared" si="10"/>
        <v>0</v>
      </c>
      <c r="F128" s="7">
        <f t="shared" si="11"/>
        <v>640.83813126876476</v>
      </c>
      <c r="G128" s="7">
        <f t="shared" si="15"/>
        <v>343.28357335021218</v>
      </c>
      <c r="H128" s="7">
        <f t="shared" si="16"/>
        <v>297.55455791855258</v>
      </c>
      <c r="I128" s="7">
        <f t="shared" si="12"/>
        <v>118678.53959407081</v>
      </c>
      <c r="J128" s="7">
        <f>SUM($H$18:$H128)</f>
        <v>37811.5721649037</v>
      </c>
    </row>
    <row r="129" spans="1:10" x14ac:dyDescent="0.2">
      <c r="A129" s="8">
        <f t="shared" si="13"/>
        <v>112</v>
      </c>
      <c r="B129" s="5">
        <f t="shared" si="9"/>
        <v>43647</v>
      </c>
      <c r="C129" s="7">
        <f t="shared" si="14"/>
        <v>118678.53959407081</v>
      </c>
      <c r="D129" s="7">
        <f t="shared" si="17"/>
        <v>640.83813126876476</v>
      </c>
      <c r="E129" s="14">
        <f t="shared" si="10"/>
        <v>0</v>
      </c>
      <c r="F129" s="7">
        <f t="shared" si="11"/>
        <v>640.83813126876476</v>
      </c>
      <c r="G129" s="7">
        <f t="shared" si="15"/>
        <v>344.1417822835877</v>
      </c>
      <c r="H129" s="7">
        <f t="shared" si="16"/>
        <v>296.69634898517705</v>
      </c>
      <c r="I129" s="7">
        <f t="shared" si="12"/>
        <v>118334.39781178722</v>
      </c>
      <c r="J129" s="7">
        <f>SUM($H$18:$H129)</f>
        <v>38108.268513888877</v>
      </c>
    </row>
    <row r="130" spans="1:10" x14ac:dyDescent="0.2">
      <c r="A130" s="8">
        <f t="shared" si="13"/>
        <v>113</v>
      </c>
      <c r="B130" s="5">
        <f t="shared" si="9"/>
        <v>43678</v>
      </c>
      <c r="C130" s="7">
        <f t="shared" si="14"/>
        <v>118334.39781178722</v>
      </c>
      <c r="D130" s="7">
        <f t="shared" si="17"/>
        <v>640.83813126876476</v>
      </c>
      <c r="E130" s="14">
        <f t="shared" si="10"/>
        <v>0</v>
      </c>
      <c r="F130" s="7">
        <f t="shared" si="11"/>
        <v>640.83813126876476</v>
      </c>
      <c r="G130" s="7">
        <f t="shared" si="15"/>
        <v>345.00213673929676</v>
      </c>
      <c r="H130" s="7">
        <f t="shared" si="16"/>
        <v>295.835994529468</v>
      </c>
      <c r="I130" s="7">
        <f t="shared" si="12"/>
        <v>117989.39567504793</v>
      </c>
      <c r="J130" s="7">
        <f>SUM($H$18:$H130)</f>
        <v>38404.104508418342</v>
      </c>
    </row>
    <row r="131" spans="1:10" x14ac:dyDescent="0.2">
      <c r="A131" s="8">
        <f t="shared" si="13"/>
        <v>114</v>
      </c>
      <c r="B131" s="5">
        <f t="shared" si="9"/>
        <v>43709</v>
      </c>
      <c r="C131" s="7">
        <f t="shared" si="14"/>
        <v>117989.39567504793</v>
      </c>
      <c r="D131" s="7">
        <f t="shared" si="17"/>
        <v>640.83813126876476</v>
      </c>
      <c r="E131" s="14">
        <f t="shared" si="10"/>
        <v>0</v>
      </c>
      <c r="F131" s="7">
        <f t="shared" si="11"/>
        <v>640.83813126876476</v>
      </c>
      <c r="G131" s="7">
        <f t="shared" si="15"/>
        <v>345.86464208114495</v>
      </c>
      <c r="H131" s="7">
        <f t="shared" si="16"/>
        <v>294.9734891876198</v>
      </c>
      <c r="I131" s="7">
        <f t="shared" si="12"/>
        <v>117643.53103296678</v>
      </c>
      <c r="J131" s="7">
        <f>SUM($H$18:$H131)</f>
        <v>38699.077997605964</v>
      </c>
    </row>
    <row r="132" spans="1:10" x14ac:dyDescent="0.2">
      <c r="A132" s="8">
        <f t="shared" si="13"/>
        <v>115</v>
      </c>
      <c r="B132" s="5">
        <f t="shared" si="9"/>
        <v>43739</v>
      </c>
      <c r="C132" s="7">
        <f t="shared" si="14"/>
        <v>117643.53103296678</v>
      </c>
      <c r="D132" s="7">
        <f t="shared" si="17"/>
        <v>640.83813126876476</v>
      </c>
      <c r="E132" s="14">
        <f t="shared" si="10"/>
        <v>0</v>
      </c>
      <c r="F132" s="7">
        <f t="shared" si="11"/>
        <v>640.83813126876476</v>
      </c>
      <c r="G132" s="7">
        <f t="shared" si="15"/>
        <v>346.72930368634781</v>
      </c>
      <c r="H132" s="7">
        <f t="shared" si="16"/>
        <v>294.10882758241695</v>
      </c>
      <c r="I132" s="7">
        <f t="shared" si="12"/>
        <v>117296.80172928044</v>
      </c>
      <c r="J132" s="7">
        <f>SUM($H$18:$H132)</f>
        <v>38993.186825188379</v>
      </c>
    </row>
    <row r="133" spans="1:10" x14ac:dyDescent="0.2">
      <c r="A133" s="8">
        <f t="shared" si="13"/>
        <v>116</v>
      </c>
      <c r="B133" s="5">
        <f t="shared" si="9"/>
        <v>43770</v>
      </c>
      <c r="C133" s="7">
        <f t="shared" si="14"/>
        <v>117296.80172928044</v>
      </c>
      <c r="D133" s="7">
        <f t="shared" si="17"/>
        <v>640.83813126876476</v>
      </c>
      <c r="E133" s="14">
        <f t="shared" si="10"/>
        <v>0</v>
      </c>
      <c r="F133" s="7">
        <f t="shared" si="11"/>
        <v>640.83813126876476</v>
      </c>
      <c r="G133" s="7">
        <f t="shared" si="15"/>
        <v>347.59612694556364</v>
      </c>
      <c r="H133" s="7">
        <f t="shared" si="16"/>
        <v>293.24200432320112</v>
      </c>
      <c r="I133" s="7">
        <f t="shared" si="12"/>
        <v>116949.20560233489</v>
      </c>
      <c r="J133" s="7">
        <f>SUM($H$18:$H133)</f>
        <v>39286.428829511577</v>
      </c>
    </row>
    <row r="134" spans="1:10" x14ac:dyDescent="0.2">
      <c r="A134" s="8">
        <f t="shared" si="13"/>
        <v>117</v>
      </c>
      <c r="B134" s="5">
        <f t="shared" si="9"/>
        <v>43800</v>
      </c>
      <c r="C134" s="7">
        <f t="shared" si="14"/>
        <v>116949.20560233489</v>
      </c>
      <c r="D134" s="7">
        <f t="shared" si="17"/>
        <v>640.83813126876476</v>
      </c>
      <c r="E134" s="14">
        <f t="shared" si="10"/>
        <v>0</v>
      </c>
      <c r="F134" s="7">
        <f t="shared" si="11"/>
        <v>640.83813126876476</v>
      </c>
      <c r="G134" s="7">
        <f t="shared" si="15"/>
        <v>348.46511726292755</v>
      </c>
      <c r="H134" s="7">
        <f t="shared" si="16"/>
        <v>292.37301400583721</v>
      </c>
      <c r="I134" s="7">
        <f t="shared" si="12"/>
        <v>116600.74048507196</v>
      </c>
      <c r="J134" s="7">
        <f>SUM($H$18:$H134)</f>
        <v>39578.801843517416</v>
      </c>
    </row>
    <row r="135" spans="1:10" x14ac:dyDescent="0.2">
      <c r="A135" s="8">
        <f t="shared" si="13"/>
        <v>118</v>
      </c>
      <c r="B135" s="5">
        <f t="shared" si="9"/>
        <v>43831</v>
      </c>
      <c r="C135" s="7">
        <f t="shared" si="14"/>
        <v>116600.74048507196</v>
      </c>
      <c r="D135" s="7">
        <f t="shared" si="17"/>
        <v>640.83813126876476</v>
      </c>
      <c r="E135" s="14">
        <f t="shared" si="10"/>
        <v>0</v>
      </c>
      <c r="F135" s="7">
        <f t="shared" si="11"/>
        <v>640.83813126876476</v>
      </c>
      <c r="G135" s="7">
        <f t="shared" si="15"/>
        <v>349.33628005608483</v>
      </c>
      <c r="H135" s="7">
        <f t="shared" si="16"/>
        <v>291.50185121267992</v>
      </c>
      <c r="I135" s="7">
        <f t="shared" si="12"/>
        <v>116251.40420501588</v>
      </c>
      <c r="J135" s="7">
        <f>SUM($H$18:$H135)</f>
        <v>39870.303694730093</v>
      </c>
    </row>
    <row r="136" spans="1:10" x14ac:dyDescent="0.2">
      <c r="A136" s="8">
        <f t="shared" si="13"/>
        <v>119</v>
      </c>
      <c r="B136" s="5">
        <f t="shared" si="9"/>
        <v>43862</v>
      </c>
      <c r="C136" s="7">
        <f t="shared" si="14"/>
        <v>116251.40420501588</v>
      </c>
      <c r="D136" s="7">
        <f t="shared" si="17"/>
        <v>640.83813126876476</v>
      </c>
      <c r="E136" s="14">
        <f t="shared" si="10"/>
        <v>0</v>
      </c>
      <c r="F136" s="7">
        <f t="shared" si="11"/>
        <v>640.83813126876476</v>
      </c>
      <c r="G136" s="7">
        <f t="shared" si="15"/>
        <v>350.20962075622509</v>
      </c>
      <c r="H136" s="7">
        <f t="shared" si="16"/>
        <v>290.62851051253966</v>
      </c>
      <c r="I136" s="7">
        <f t="shared" si="12"/>
        <v>115901.19458425965</v>
      </c>
      <c r="J136" s="7">
        <f>SUM($H$18:$H136)</f>
        <v>40160.932205242636</v>
      </c>
    </row>
    <row r="137" spans="1:10" x14ac:dyDescent="0.2">
      <c r="A137" s="8">
        <f t="shared" si="13"/>
        <v>120</v>
      </c>
      <c r="B137" s="5">
        <f t="shared" si="9"/>
        <v>43891</v>
      </c>
      <c r="C137" s="7">
        <f t="shared" si="14"/>
        <v>115901.19458425965</v>
      </c>
      <c r="D137" s="7">
        <f t="shared" si="17"/>
        <v>640.83813126876476</v>
      </c>
      <c r="E137" s="14">
        <f t="shared" si="10"/>
        <v>0</v>
      </c>
      <c r="F137" s="7">
        <f t="shared" si="11"/>
        <v>640.83813126876476</v>
      </c>
      <c r="G137" s="7">
        <f t="shared" si="15"/>
        <v>351.08514480811567</v>
      </c>
      <c r="H137" s="7">
        <f t="shared" si="16"/>
        <v>289.75298646064908</v>
      </c>
      <c r="I137" s="7">
        <f t="shared" si="12"/>
        <v>115550.10943945154</v>
      </c>
      <c r="J137" s="7">
        <f>SUM($H$18:$H137)</f>
        <v>40450.685191703284</v>
      </c>
    </row>
    <row r="138" spans="1:10" x14ac:dyDescent="0.2">
      <c r="A138" s="8">
        <f t="shared" si="13"/>
        <v>121</v>
      </c>
      <c r="B138" s="5">
        <f t="shared" si="9"/>
        <v>43922</v>
      </c>
      <c r="C138" s="7">
        <f t="shared" si="14"/>
        <v>115550.10943945154</v>
      </c>
      <c r="D138" s="7">
        <f t="shared" si="17"/>
        <v>640.83813126876476</v>
      </c>
      <c r="E138" s="14">
        <f t="shared" si="10"/>
        <v>0</v>
      </c>
      <c r="F138" s="7">
        <f t="shared" si="11"/>
        <v>640.83813126876476</v>
      </c>
      <c r="G138" s="7">
        <f t="shared" si="15"/>
        <v>351.96285767013592</v>
      </c>
      <c r="H138" s="7">
        <f t="shared" si="16"/>
        <v>288.87527359862884</v>
      </c>
      <c r="I138" s="7">
        <f t="shared" si="12"/>
        <v>115198.1465817814</v>
      </c>
      <c r="J138" s="7">
        <f>SUM($H$18:$H138)</f>
        <v>40739.560465301911</v>
      </c>
    </row>
    <row r="139" spans="1:10" x14ac:dyDescent="0.2">
      <c r="A139" s="8">
        <f t="shared" si="13"/>
        <v>122</v>
      </c>
      <c r="B139" s="5">
        <f t="shared" si="9"/>
        <v>43952</v>
      </c>
      <c r="C139" s="7">
        <f t="shared" si="14"/>
        <v>115198.1465817814</v>
      </c>
      <c r="D139" s="7">
        <f t="shared" si="17"/>
        <v>640.83813126876476</v>
      </c>
      <c r="E139" s="14">
        <f t="shared" si="10"/>
        <v>0</v>
      </c>
      <c r="F139" s="7">
        <f t="shared" si="11"/>
        <v>640.83813126876476</v>
      </c>
      <c r="G139" s="7">
        <f t="shared" si="15"/>
        <v>352.84276481431124</v>
      </c>
      <c r="H139" s="7">
        <f t="shared" si="16"/>
        <v>287.99536645445352</v>
      </c>
      <c r="I139" s="7">
        <f t="shared" si="12"/>
        <v>114845.30381696709</v>
      </c>
      <c r="J139" s="7">
        <f>SUM($H$18:$H139)</f>
        <v>41027.555831756363</v>
      </c>
    </row>
    <row r="140" spans="1:10" x14ac:dyDescent="0.2">
      <c r="A140" s="8">
        <f t="shared" si="13"/>
        <v>123</v>
      </c>
      <c r="B140" s="5">
        <f t="shared" si="9"/>
        <v>43983</v>
      </c>
      <c r="C140" s="7">
        <f t="shared" si="14"/>
        <v>114845.30381696709</v>
      </c>
      <c r="D140" s="7">
        <f t="shared" si="17"/>
        <v>640.83813126876476</v>
      </c>
      <c r="E140" s="14">
        <f t="shared" si="10"/>
        <v>0</v>
      </c>
      <c r="F140" s="7">
        <f t="shared" si="11"/>
        <v>640.83813126876476</v>
      </c>
      <c r="G140" s="7">
        <f t="shared" si="15"/>
        <v>353.72487172634703</v>
      </c>
      <c r="H140" s="7">
        <f t="shared" si="16"/>
        <v>287.11325954241772</v>
      </c>
      <c r="I140" s="7">
        <f t="shared" si="12"/>
        <v>114491.57894524075</v>
      </c>
      <c r="J140" s="7">
        <f>SUM($H$18:$H140)</f>
        <v>41314.669091298783</v>
      </c>
    </row>
    <row r="141" spans="1:10" x14ac:dyDescent="0.2">
      <c r="A141" s="8">
        <f t="shared" si="13"/>
        <v>124</v>
      </c>
      <c r="B141" s="5">
        <f t="shared" si="9"/>
        <v>44013</v>
      </c>
      <c r="C141" s="7">
        <f t="shared" si="14"/>
        <v>114491.57894524075</v>
      </c>
      <c r="D141" s="7">
        <f t="shared" si="17"/>
        <v>640.83813126876476</v>
      </c>
      <c r="E141" s="14">
        <f t="shared" si="10"/>
        <v>0</v>
      </c>
      <c r="F141" s="7">
        <f t="shared" si="11"/>
        <v>640.83813126876476</v>
      </c>
      <c r="G141" s="7">
        <f t="shared" si="15"/>
        <v>354.60918390566286</v>
      </c>
      <c r="H141" s="7">
        <f t="shared" si="16"/>
        <v>286.2289473631019</v>
      </c>
      <c r="I141" s="7">
        <f t="shared" si="12"/>
        <v>114136.96976133509</v>
      </c>
      <c r="J141" s="7">
        <f>SUM($H$18:$H141)</f>
        <v>41600.898038661886</v>
      </c>
    </row>
    <row r="142" spans="1:10" x14ac:dyDescent="0.2">
      <c r="A142" s="8">
        <f t="shared" si="13"/>
        <v>125</v>
      </c>
      <c r="B142" s="5">
        <f t="shared" si="9"/>
        <v>44044</v>
      </c>
      <c r="C142" s="7">
        <f t="shared" si="14"/>
        <v>114136.96976133509</v>
      </c>
      <c r="D142" s="7">
        <f t="shared" si="17"/>
        <v>640.83813126876476</v>
      </c>
      <c r="E142" s="14">
        <f t="shared" si="10"/>
        <v>0</v>
      </c>
      <c r="F142" s="7">
        <f t="shared" si="11"/>
        <v>640.83813126876476</v>
      </c>
      <c r="G142" s="7">
        <f t="shared" si="15"/>
        <v>355.49570686542705</v>
      </c>
      <c r="H142" s="7">
        <f t="shared" si="16"/>
        <v>285.3424244033377</v>
      </c>
      <c r="I142" s="7">
        <f t="shared" si="12"/>
        <v>113781.47405446965</v>
      </c>
      <c r="J142" s="7">
        <f>SUM($H$18:$H142)</f>
        <v>41886.240463065224</v>
      </c>
    </row>
    <row r="143" spans="1:10" x14ac:dyDescent="0.2">
      <c r="A143" s="8">
        <f t="shared" si="13"/>
        <v>126</v>
      </c>
      <c r="B143" s="5">
        <f t="shared" si="9"/>
        <v>44075</v>
      </c>
      <c r="C143" s="7">
        <f t="shared" si="14"/>
        <v>113781.47405446965</v>
      </c>
      <c r="D143" s="7">
        <f t="shared" si="17"/>
        <v>640.83813126876476</v>
      </c>
      <c r="E143" s="14">
        <f t="shared" si="10"/>
        <v>0</v>
      </c>
      <c r="F143" s="7">
        <f t="shared" si="11"/>
        <v>640.83813126876476</v>
      </c>
      <c r="G143" s="7">
        <f t="shared" si="15"/>
        <v>356.38444613259065</v>
      </c>
      <c r="H143" s="7">
        <f t="shared" si="16"/>
        <v>284.4536851361741</v>
      </c>
      <c r="I143" s="7">
        <f t="shared" si="12"/>
        <v>113425.08960833706</v>
      </c>
      <c r="J143" s="7">
        <f>SUM($H$18:$H143)</f>
        <v>42170.694148201401</v>
      </c>
    </row>
    <row r="144" spans="1:10" x14ac:dyDescent="0.2">
      <c r="A144" s="8">
        <f t="shared" si="13"/>
        <v>127</v>
      </c>
      <c r="B144" s="5">
        <f t="shared" si="9"/>
        <v>44105</v>
      </c>
      <c r="C144" s="7">
        <f t="shared" si="14"/>
        <v>113425.08960833706</v>
      </c>
      <c r="D144" s="7">
        <f t="shared" si="17"/>
        <v>640.83813126876476</v>
      </c>
      <c r="E144" s="14">
        <f t="shared" si="10"/>
        <v>0</v>
      </c>
      <c r="F144" s="7">
        <f t="shared" si="11"/>
        <v>640.83813126876476</v>
      </c>
      <c r="G144" s="7">
        <f t="shared" si="15"/>
        <v>357.27540724792215</v>
      </c>
      <c r="H144" s="7">
        <f t="shared" si="16"/>
        <v>283.56272402084261</v>
      </c>
      <c r="I144" s="7">
        <f t="shared" si="12"/>
        <v>113067.81420108913</v>
      </c>
      <c r="J144" s="7">
        <f>SUM($H$18:$H144)</f>
        <v>42454.256872222242</v>
      </c>
    </row>
    <row r="145" spans="1:10" x14ac:dyDescent="0.2">
      <c r="A145" s="8">
        <f t="shared" si="13"/>
        <v>128</v>
      </c>
      <c r="B145" s="5">
        <f t="shared" si="9"/>
        <v>44136</v>
      </c>
      <c r="C145" s="7">
        <f t="shared" si="14"/>
        <v>113067.81420108913</v>
      </c>
      <c r="D145" s="7">
        <f t="shared" si="17"/>
        <v>640.83813126876476</v>
      </c>
      <c r="E145" s="14">
        <f t="shared" si="10"/>
        <v>0</v>
      </c>
      <c r="F145" s="7">
        <f t="shared" si="11"/>
        <v>640.83813126876476</v>
      </c>
      <c r="G145" s="7">
        <f t="shared" si="15"/>
        <v>358.16859576604196</v>
      </c>
      <c r="H145" s="7">
        <f t="shared" si="16"/>
        <v>282.66953550272279</v>
      </c>
      <c r="I145" s="7">
        <f t="shared" si="12"/>
        <v>112709.64560532309</v>
      </c>
      <c r="J145" s="7">
        <f>SUM($H$18:$H145)</f>
        <v>42736.926407724968</v>
      </c>
    </row>
    <row r="146" spans="1:10" x14ac:dyDescent="0.2">
      <c r="A146" s="8">
        <f t="shared" si="13"/>
        <v>129</v>
      </c>
      <c r="B146" s="5">
        <f t="shared" ref="B146:B209" si="18">IF(Pay_Num&lt;&gt;"",DATE(YEAR(Loan_Start),MONTH(Loan_Start)+(Pay_Num)*12/Num_Pmt_Per_Year,DAY(Loan_Start)),"")</f>
        <v>44166</v>
      </c>
      <c r="C146" s="7">
        <f t="shared" si="14"/>
        <v>112709.64560532309</v>
      </c>
      <c r="D146" s="7">
        <f t="shared" si="17"/>
        <v>640.83813126876476</v>
      </c>
      <c r="E146" s="14">
        <f t="shared" ref="E146:E209" si="19">IF(AND(Pay_Num&lt;&gt;"",Sched_Pay+Scheduled_Extra_Payments&lt;Beg_Bal),Scheduled_Extra_Payments,IF(AND(Pay_Num&lt;&gt;"",Beg_Bal-Sched_Pay&gt;0),Beg_Bal-Sched_Pay,IF(Pay_Num&lt;&gt;"",0,"")))</f>
        <v>0</v>
      </c>
      <c r="F146" s="7">
        <f t="shared" ref="F146:F209" si="20">IF(AND(Pay_Num&lt;&gt;"",Sched_Pay+Extra_Pay&lt;Beg_Bal),Sched_Pay+Extra_Pay,IF(Pay_Num&lt;&gt;"",Beg_Bal,""))</f>
        <v>640.83813126876476</v>
      </c>
      <c r="G146" s="7">
        <f t="shared" si="15"/>
        <v>359.06401725545703</v>
      </c>
      <c r="H146" s="7">
        <f t="shared" si="16"/>
        <v>281.77411401330772</v>
      </c>
      <c r="I146" s="7">
        <f t="shared" ref="I146:I209" si="21">IF(AND(Pay_Num&lt;&gt;"",Sched_Pay+Extra_Pay&lt;Beg_Bal),Beg_Bal-Princ,IF(Pay_Num&lt;&gt;"",0,""))</f>
        <v>112350.58158806764</v>
      </c>
      <c r="J146" s="7">
        <f>SUM($H$18:$H146)</f>
        <v>43018.700521738276</v>
      </c>
    </row>
    <row r="147" spans="1:10" x14ac:dyDescent="0.2">
      <c r="A147" s="8">
        <f t="shared" ref="A147:A210" si="22">IF(Values_Entered,A146+1,"")</f>
        <v>130</v>
      </c>
      <c r="B147" s="5">
        <f t="shared" si="18"/>
        <v>44197</v>
      </c>
      <c r="C147" s="7">
        <f t="shared" ref="C147:C210" si="23">IF(Pay_Num&lt;&gt;"",I146,"")</f>
        <v>112350.58158806764</v>
      </c>
      <c r="D147" s="7">
        <f t="shared" si="17"/>
        <v>640.83813126876476</v>
      </c>
      <c r="E147" s="14">
        <f t="shared" si="19"/>
        <v>0</v>
      </c>
      <c r="F147" s="7">
        <f t="shared" si="20"/>
        <v>640.83813126876476</v>
      </c>
      <c r="G147" s="7">
        <f t="shared" ref="G147:G210" si="24">IF(Pay_Num&lt;&gt;"",Total_Pay-Int,"")</f>
        <v>359.9616772985957</v>
      </c>
      <c r="H147" s="7">
        <f t="shared" ref="H147:H210" si="25">IF(Pay_Num&lt;&gt;"",Beg_Bal*Interest_Rate/Num_Pmt_Per_Year,"")</f>
        <v>280.87645397016905</v>
      </c>
      <c r="I147" s="7">
        <f t="shared" si="21"/>
        <v>111990.61991076905</v>
      </c>
      <c r="J147" s="7">
        <f>SUM($H$18:$H147)</f>
        <v>43299.576975708442</v>
      </c>
    </row>
    <row r="148" spans="1:10" x14ac:dyDescent="0.2">
      <c r="A148" s="8">
        <f t="shared" si="22"/>
        <v>131</v>
      </c>
      <c r="B148" s="5">
        <f t="shared" si="18"/>
        <v>44228</v>
      </c>
      <c r="C148" s="7">
        <f t="shared" si="23"/>
        <v>111990.61991076905</v>
      </c>
      <c r="D148" s="7">
        <f t="shared" ref="D148:D211" si="26">IF(Pay_Num&lt;&gt;"",Scheduled_Monthly_Payment,"")</f>
        <v>640.83813126876476</v>
      </c>
      <c r="E148" s="14">
        <f t="shared" si="19"/>
        <v>0</v>
      </c>
      <c r="F148" s="7">
        <f t="shared" si="20"/>
        <v>640.83813126876476</v>
      </c>
      <c r="G148" s="7">
        <f t="shared" si="24"/>
        <v>360.86158149184217</v>
      </c>
      <c r="H148" s="7">
        <f t="shared" si="25"/>
        <v>279.97654977692258</v>
      </c>
      <c r="I148" s="7">
        <f t="shared" si="21"/>
        <v>111629.7583292772</v>
      </c>
      <c r="J148" s="7">
        <f>SUM($H$18:$H148)</f>
        <v>43579.553525485368</v>
      </c>
    </row>
    <row r="149" spans="1:10" x14ac:dyDescent="0.2">
      <c r="A149" s="8">
        <f t="shared" si="22"/>
        <v>132</v>
      </c>
      <c r="B149" s="5">
        <f t="shared" si="18"/>
        <v>44256</v>
      </c>
      <c r="C149" s="7">
        <f t="shared" si="23"/>
        <v>111629.7583292772</v>
      </c>
      <c r="D149" s="7">
        <f t="shared" si="26"/>
        <v>640.83813126876476</v>
      </c>
      <c r="E149" s="14">
        <f t="shared" si="19"/>
        <v>0</v>
      </c>
      <c r="F149" s="7">
        <f t="shared" si="20"/>
        <v>640.83813126876476</v>
      </c>
      <c r="G149" s="7">
        <f t="shared" si="24"/>
        <v>361.76373544557174</v>
      </c>
      <c r="H149" s="7">
        <f t="shared" si="25"/>
        <v>279.07439582319302</v>
      </c>
      <c r="I149" s="7">
        <f t="shared" si="21"/>
        <v>111267.99459383164</v>
      </c>
      <c r="J149" s="7">
        <f>SUM($H$18:$H149)</f>
        <v>43858.627921308558</v>
      </c>
    </row>
    <row r="150" spans="1:10" x14ac:dyDescent="0.2">
      <c r="A150" s="8">
        <f t="shared" si="22"/>
        <v>133</v>
      </c>
      <c r="B150" s="5">
        <f t="shared" si="18"/>
        <v>44287</v>
      </c>
      <c r="C150" s="7">
        <f t="shared" si="23"/>
        <v>111267.99459383164</v>
      </c>
      <c r="D150" s="7">
        <f t="shared" si="26"/>
        <v>640.83813126876476</v>
      </c>
      <c r="E150" s="14">
        <f t="shared" si="19"/>
        <v>0</v>
      </c>
      <c r="F150" s="7">
        <f t="shared" si="20"/>
        <v>640.83813126876476</v>
      </c>
      <c r="G150" s="7">
        <f t="shared" si="24"/>
        <v>362.6681447841857</v>
      </c>
      <c r="H150" s="7">
        <f t="shared" si="25"/>
        <v>278.16998648457906</v>
      </c>
      <c r="I150" s="7">
        <f t="shared" si="21"/>
        <v>110905.32644904745</v>
      </c>
      <c r="J150" s="7">
        <f>SUM($H$18:$H150)</f>
        <v>44136.797907793138</v>
      </c>
    </row>
    <row r="151" spans="1:10" x14ac:dyDescent="0.2">
      <c r="A151" s="8">
        <f t="shared" si="22"/>
        <v>134</v>
      </c>
      <c r="B151" s="5">
        <f t="shared" si="18"/>
        <v>44317</v>
      </c>
      <c r="C151" s="7">
        <f t="shared" si="23"/>
        <v>110905.32644904745</v>
      </c>
      <c r="D151" s="7">
        <f t="shared" si="26"/>
        <v>640.83813126876476</v>
      </c>
      <c r="E151" s="14">
        <f t="shared" si="19"/>
        <v>0</v>
      </c>
      <c r="F151" s="7">
        <f t="shared" si="20"/>
        <v>640.83813126876476</v>
      </c>
      <c r="G151" s="7">
        <f t="shared" si="24"/>
        <v>363.57481514614614</v>
      </c>
      <c r="H151" s="7">
        <f t="shared" si="25"/>
        <v>277.26331612261862</v>
      </c>
      <c r="I151" s="7">
        <f t="shared" si="21"/>
        <v>110541.75163390131</v>
      </c>
      <c r="J151" s="7">
        <f>SUM($H$18:$H151)</f>
        <v>44414.061223915756</v>
      </c>
    </row>
    <row r="152" spans="1:10" x14ac:dyDescent="0.2">
      <c r="A152" s="8">
        <f t="shared" si="22"/>
        <v>135</v>
      </c>
      <c r="B152" s="5">
        <f t="shared" si="18"/>
        <v>44348</v>
      </c>
      <c r="C152" s="7">
        <f t="shared" si="23"/>
        <v>110541.75163390131</v>
      </c>
      <c r="D152" s="7">
        <f t="shared" si="26"/>
        <v>640.83813126876476</v>
      </c>
      <c r="E152" s="14">
        <f t="shared" si="19"/>
        <v>0</v>
      </c>
      <c r="F152" s="7">
        <f t="shared" si="20"/>
        <v>640.83813126876476</v>
      </c>
      <c r="G152" s="7">
        <f t="shared" si="24"/>
        <v>364.48375218401151</v>
      </c>
      <c r="H152" s="7">
        <f t="shared" si="25"/>
        <v>276.35437908475325</v>
      </c>
      <c r="I152" s="7">
        <f t="shared" si="21"/>
        <v>110177.2678817173</v>
      </c>
      <c r="J152" s="7">
        <f>SUM($H$18:$H152)</f>
        <v>44690.415603000511</v>
      </c>
    </row>
    <row r="153" spans="1:10" x14ac:dyDescent="0.2">
      <c r="A153" s="8">
        <f t="shared" si="22"/>
        <v>136</v>
      </c>
      <c r="B153" s="5">
        <f t="shared" si="18"/>
        <v>44378</v>
      </c>
      <c r="C153" s="7">
        <f t="shared" si="23"/>
        <v>110177.2678817173</v>
      </c>
      <c r="D153" s="7">
        <f t="shared" si="26"/>
        <v>640.83813126876476</v>
      </c>
      <c r="E153" s="14">
        <f t="shared" si="19"/>
        <v>0</v>
      </c>
      <c r="F153" s="7">
        <f t="shared" si="20"/>
        <v>640.83813126876476</v>
      </c>
      <c r="G153" s="7">
        <f t="shared" si="24"/>
        <v>365.39496156447154</v>
      </c>
      <c r="H153" s="7">
        <f t="shared" si="25"/>
        <v>275.44316970429321</v>
      </c>
      <c r="I153" s="7">
        <f t="shared" si="21"/>
        <v>109811.87292015283</v>
      </c>
      <c r="J153" s="7">
        <f>SUM($H$18:$H153)</f>
        <v>44965.858772704807</v>
      </c>
    </row>
    <row r="154" spans="1:10" x14ac:dyDescent="0.2">
      <c r="A154" s="8">
        <f t="shared" si="22"/>
        <v>137</v>
      </c>
      <c r="B154" s="5">
        <f t="shared" si="18"/>
        <v>44409</v>
      </c>
      <c r="C154" s="7">
        <f t="shared" si="23"/>
        <v>109811.87292015283</v>
      </c>
      <c r="D154" s="7">
        <f t="shared" si="26"/>
        <v>640.83813126876476</v>
      </c>
      <c r="E154" s="14">
        <f t="shared" si="19"/>
        <v>0</v>
      </c>
      <c r="F154" s="7">
        <f t="shared" si="20"/>
        <v>640.83813126876476</v>
      </c>
      <c r="G154" s="7">
        <f t="shared" si="24"/>
        <v>366.30844896838272</v>
      </c>
      <c r="H154" s="7">
        <f t="shared" si="25"/>
        <v>274.52968230038204</v>
      </c>
      <c r="I154" s="7">
        <f t="shared" si="21"/>
        <v>109445.56447118445</v>
      </c>
      <c r="J154" s="7">
        <f>SUM($H$18:$H154)</f>
        <v>45240.388455005188</v>
      </c>
    </row>
    <row r="155" spans="1:10" x14ac:dyDescent="0.2">
      <c r="A155" s="8">
        <f t="shared" si="22"/>
        <v>138</v>
      </c>
      <c r="B155" s="5">
        <f t="shared" si="18"/>
        <v>44440</v>
      </c>
      <c r="C155" s="7">
        <f t="shared" si="23"/>
        <v>109445.56447118445</v>
      </c>
      <c r="D155" s="7">
        <f t="shared" si="26"/>
        <v>640.83813126876476</v>
      </c>
      <c r="E155" s="14">
        <f t="shared" si="19"/>
        <v>0</v>
      </c>
      <c r="F155" s="7">
        <f t="shared" si="20"/>
        <v>640.83813126876476</v>
      </c>
      <c r="G155" s="7">
        <f t="shared" si="24"/>
        <v>367.22422009080361</v>
      </c>
      <c r="H155" s="7">
        <f t="shared" si="25"/>
        <v>273.61391117796114</v>
      </c>
      <c r="I155" s="7">
        <f t="shared" si="21"/>
        <v>109078.34025109364</v>
      </c>
      <c r="J155" s="7">
        <f>SUM($H$18:$H155)</f>
        <v>45514.002366183151</v>
      </c>
    </row>
    <row r="156" spans="1:10" x14ac:dyDescent="0.2">
      <c r="A156" s="8">
        <f t="shared" si="22"/>
        <v>139</v>
      </c>
      <c r="B156" s="5">
        <f t="shared" si="18"/>
        <v>44470</v>
      </c>
      <c r="C156" s="7">
        <f t="shared" si="23"/>
        <v>109078.34025109364</v>
      </c>
      <c r="D156" s="7">
        <f t="shared" si="26"/>
        <v>640.83813126876476</v>
      </c>
      <c r="E156" s="14">
        <f t="shared" si="19"/>
        <v>0</v>
      </c>
      <c r="F156" s="7">
        <f t="shared" si="20"/>
        <v>640.83813126876476</v>
      </c>
      <c r="G156" s="7">
        <f t="shared" si="24"/>
        <v>368.14228064103065</v>
      </c>
      <c r="H156" s="7">
        <f t="shared" si="25"/>
        <v>272.6958506277341</v>
      </c>
      <c r="I156" s="7">
        <f t="shared" si="21"/>
        <v>108710.19797045262</v>
      </c>
      <c r="J156" s="7">
        <f>SUM($H$18:$H156)</f>
        <v>45786.698216810888</v>
      </c>
    </row>
    <row r="157" spans="1:10" x14ac:dyDescent="0.2">
      <c r="A157" s="8">
        <f t="shared" si="22"/>
        <v>140</v>
      </c>
      <c r="B157" s="5">
        <f t="shared" si="18"/>
        <v>44501</v>
      </c>
      <c r="C157" s="7">
        <f t="shared" si="23"/>
        <v>108710.19797045262</v>
      </c>
      <c r="D157" s="7">
        <f t="shared" si="26"/>
        <v>640.83813126876476</v>
      </c>
      <c r="E157" s="14">
        <f t="shared" si="19"/>
        <v>0</v>
      </c>
      <c r="F157" s="7">
        <f t="shared" si="20"/>
        <v>640.83813126876476</v>
      </c>
      <c r="G157" s="7">
        <f t="shared" si="24"/>
        <v>369.0626363426332</v>
      </c>
      <c r="H157" s="7">
        <f t="shared" si="25"/>
        <v>271.77549492613156</v>
      </c>
      <c r="I157" s="7">
        <f t="shared" si="21"/>
        <v>108341.13533410999</v>
      </c>
      <c r="J157" s="7">
        <f>SUM($H$18:$H157)</f>
        <v>46058.473711737017</v>
      </c>
    </row>
    <row r="158" spans="1:10" x14ac:dyDescent="0.2">
      <c r="A158" s="8">
        <f t="shared" si="22"/>
        <v>141</v>
      </c>
      <c r="B158" s="5">
        <f t="shared" si="18"/>
        <v>44531</v>
      </c>
      <c r="C158" s="7">
        <f t="shared" si="23"/>
        <v>108341.13533410999</v>
      </c>
      <c r="D158" s="7">
        <f t="shared" si="26"/>
        <v>640.83813126876476</v>
      </c>
      <c r="E158" s="14">
        <f t="shared" si="19"/>
        <v>0</v>
      </c>
      <c r="F158" s="7">
        <f t="shared" si="20"/>
        <v>640.83813126876476</v>
      </c>
      <c r="G158" s="7">
        <f t="shared" si="24"/>
        <v>369.9852929334898</v>
      </c>
      <c r="H158" s="7">
        <f t="shared" si="25"/>
        <v>270.85283833527495</v>
      </c>
      <c r="I158" s="7">
        <f t="shared" si="21"/>
        <v>107971.1500411765</v>
      </c>
      <c r="J158" s="7">
        <f>SUM($H$18:$H158)</f>
        <v>46329.326550072292</v>
      </c>
    </row>
    <row r="159" spans="1:10" x14ac:dyDescent="0.2">
      <c r="A159" s="8">
        <f t="shared" si="22"/>
        <v>142</v>
      </c>
      <c r="B159" s="5">
        <f t="shared" si="18"/>
        <v>44562</v>
      </c>
      <c r="C159" s="7">
        <f t="shared" si="23"/>
        <v>107971.1500411765</v>
      </c>
      <c r="D159" s="7">
        <f t="shared" si="26"/>
        <v>640.83813126876476</v>
      </c>
      <c r="E159" s="14">
        <f t="shared" si="19"/>
        <v>0</v>
      </c>
      <c r="F159" s="7">
        <f t="shared" si="20"/>
        <v>640.83813126876476</v>
      </c>
      <c r="G159" s="7">
        <f t="shared" si="24"/>
        <v>370.91025616582351</v>
      </c>
      <c r="H159" s="7">
        <f t="shared" si="25"/>
        <v>269.92787510294124</v>
      </c>
      <c r="I159" s="7">
        <f t="shared" si="21"/>
        <v>107600.23978501068</v>
      </c>
      <c r="J159" s="7">
        <f>SUM($H$18:$H159)</f>
        <v>46599.254425175233</v>
      </c>
    </row>
    <row r="160" spans="1:10" x14ac:dyDescent="0.2">
      <c r="A160" s="8">
        <f t="shared" si="22"/>
        <v>143</v>
      </c>
      <c r="B160" s="5">
        <f t="shared" si="18"/>
        <v>44593</v>
      </c>
      <c r="C160" s="7">
        <f t="shared" si="23"/>
        <v>107600.23978501068</v>
      </c>
      <c r="D160" s="7">
        <f t="shared" si="26"/>
        <v>640.83813126876476</v>
      </c>
      <c r="E160" s="14">
        <f t="shared" si="19"/>
        <v>0</v>
      </c>
      <c r="F160" s="7">
        <f t="shared" si="20"/>
        <v>640.83813126876476</v>
      </c>
      <c r="G160" s="7">
        <f t="shared" si="24"/>
        <v>371.83753180623808</v>
      </c>
      <c r="H160" s="7">
        <f t="shared" si="25"/>
        <v>269.00059946252668</v>
      </c>
      <c r="I160" s="7">
        <f t="shared" si="21"/>
        <v>107228.40225320445</v>
      </c>
      <c r="J160" s="7">
        <f>SUM($H$18:$H160)</f>
        <v>46868.255024637758</v>
      </c>
    </row>
    <row r="161" spans="1:10" x14ac:dyDescent="0.2">
      <c r="A161" s="8">
        <f t="shared" si="22"/>
        <v>144</v>
      </c>
      <c r="B161" s="5">
        <f t="shared" si="18"/>
        <v>44621</v>
      </c>
      <c r="C161" s="7">
        <f t="shared" si="23"/>
        <v>107228.40225320445</v>
      </c>
      <c r="D161" s="7">
        <f t="shared" si="26"/>
        <v>640.83813126876476</v>
      </c>
      <c r="E161" s="14">
        <f t="shared" si="19"/>
        <v>0</v>
      </c>
      <c r="F161" s="7">
        <f t="shared" si="20"/>
        <v>640.83813126876476</v>
      </c>
      <c r="G161" s="7">
        <f t="shared" si="24"/>
        <v>372.76712563575364</v>
      </c>
      <c r="H161" s="7">
        <f t="shared" si="25"/>
        <v>268.07100563301111</v>
      </c>
      <c r="I161" s="7">
        <f t="shared" si="21"/>
        <v>106855.63512756869</v>
      </c>
      <c r="J161" s="7">
        <f>SUM($H$18:$H161)</f>
        <v>47136.326030270771</v>
      </c>
    </row>
    <row r="162" spans="1:10" x14ac:dyDescent="0.2">
      <c r="A162" s="8">
        <f t="shared" si="22"/>
        <v>145</v>
      </c>
      <c r="B162" s="5">
        <f t="shared" si="18"/>
        <v>44652</v>
      </c>
      <c r="C162" s="7">
        <f t="shared" si="23"/>
        <v>106855.63512756869</v>
      </c>
      <c r="D162" s="7">
        <f t="shared" si="26"/>
        <v>640.83813126876476</v>
      </c>
      <c r="E162" s="14">
        <f t="shared" si="19"/>
        <v>0</v>
      </c>
      <c r="F162" s="7">
        <f t="shared" si="20"/>
        <v>640.83813126876476</v>
      </c>
      <c r="G162" s="7">
        <f t="shared" si="24"/>
        <v>373.69904344984303</v>
      </c>
      <c r="H162" s="7">
        <f t="shared" si="25"/>
        <v>267.13908781892172</v>
      </c>
      <c r="I162" s="7">
        <f t="shared" si="21"/>
        <v>106481.93608411885</v>
      </c>
      <c r="J162" s="7">
        <f>SUM($H$18:$H162)</f>
        <v>47403.465118089691</v>
      </c>
    </row>
    <row r="163" spans="1:10" x14ac:dyDescent="0.2">
      <c r="A163" s="8">
        <f t="shared" si="22"/>
        <v>146</v>
      </c>
      <c r="B163" s="5">
        <f t="shared" si="18"/>
        <v>44682</v>
      </c>
      <c r="C163" s="7">
        <f t="shared" si="23"/>
        <v>106481.93608411885</v>
      </c>
      <c r="D163" s="7">
        <f t="shared" si="26"/>
        <v>640.83813126876476</v>
      </c>
      <c r="E163" s="14">
        <f t="shared" si="19"/>
        <v>0</v>
      </c>
      <c r="F163" s="7">
        <f t="shared" si="20"/>
        <v>640.83813126876476</v>
      </c>
      <c r="G163" s="7">
        <f t="shared" si="24"/>
        <v>374.63329105846765</v>
      </c>
      <c r="H163" s="7">
        <f t="shared" si="25"/>
        <v>266.20484021029711</v>
      </c>
      <c r="I163" s="7">
        <f t="shared" si="21"/>
        <v>106107.30279306039</v>
      </c>
      <c r="J163" s="7">
        <f>SUM($H$18:$H163)</f>
        <v>47669.669958299986</v>
      </c>
    </row>
    <row r="164" spans="1:10" x14ac:dyDescent="0.2">
      <c r="A164" s="8">
        <f t="shared" si="22"/>
        <v>147</v>
      </c>
      <c r="B164" s="5">
        <f t="shared" si="18"/>
        <v>44713</v>
      </c>
      <c r="C164" s="7">
        <f t="shared" si="23"/>
        <v>106107.30279306039</v>
      </c>
      <c r="D164" s="7">
        <f t="shared" si="26"/>
        <v>640.83813126876476</v>
      </c>
      <c r="E164" s="14">
        <f t="shared" si="19"/>
        <v>0</v>
      </c>
      <c r="F164" s="7">
        <f t="shared" si="20"/>
        <v>640.83813126876476</v>
      </c>
      <c r="G164" s="7">
        <f t="shared" si="24"/>
        <v>375.56987428611382</v>
      </c>
      <c r="H164" s="7">
        <f t="shared" si="25"/>
        <v>265.26825698265094</v>
      </c>
      <c r="I164" s="7">
        <f t="shared" si="21"/>
        <v>105731.73291877427</v>
      </c>
      <c r="J164" s="7">
        <f>SUM($H$18:$H164)</f>
        <v>47934.938215282637</v>
      </c>
    </row>
    <row r="165" spans="1:10" x14ac:dyDescent="0.2">
      <c r="A165" s="8">
        <f t="shared" si="22"/>
        <v>148</v>
      </c>
      <c r="B165" s="5">
        <f t="shared" si="18"/>
        <v>44743</v>
      </c>
      <c r="C165" s="7">
        <f t="shared" si="23"/>
        <v>105731.73291877427</v>
      </c>
      <c r="D165" s="7">
        <f t="shared" si="26"/>
        <v>640.83813126876476</v>
      </c>
      <c r="E165" s="14">
        <f t="shared" si="19"/>
        <v>0</v>
      </c>
      <c r="F165" s="7">
        <f t="shared" si="20"/>
        <v>640.83813126876476</v>
      </c>
      <c r="G165" s="7">
        <f t="shared" si="24"/>
        <v>376.50879897182909</v>
      </c>
      <c r="H165" s="7">
        <f t="shared" si="25"/>
        <v>264.32933229693566</v>
      </c>
      <c r="I165" s="7">
        <f t="shared" si="21"/>
        <v>105355.22411980244</v>
      </c>
      <c r="J165" s="7">
        <f>SUM($H$18:$H165)</f>
        <v>48199.26754757957</v>
      </c>
    </row>
    <row r="166" spans="1:10" x14ac:dyDescent="0.2">
      <c r="A166" s="8">
        <f t="shared" si="22"/>
        <v>149</v>
      </c>
      <c r="B166" s="5">
        <f t="shared" si="18"/>
        <v>44774</v>
      </c>
      <c r="C166" s="7">
        <f t="shared" si="23"/>
        <v>105355.22411980244</v>
      </c>
      <c r="D166" s="7">
        <f t="shared" si="26"/>
        <v>640.83813126876476</v>
      </c>
      <c r="E166" s="14">
        <f t="shared" si="19"/>
        <v>0</v>
      </c>
      <c r="F166" s="7">
        <f t="shared" si="20"/>
        <v>640.83813126876476</v>
      </c>
      <c r="G166" s="7">
        <f t="shared" si="24"/>
        <v>377.45007096925866</v>
      </c>
      <c r="H166" s="7">
        <f t="shared" si="25"/>
        <v>263.38806029950609</v>
      </c>
      <c r="I166" s="7">
        <f t="shared" si="21"/>
        <v>104977.77404883318</v>
      </c>
      <c r="J166" s="7">
        <f>SUM($H$18:$H166)</f>
        <v>48462.655607879075</v>
      </c>
    </row>
    <row r="167" spans="1:10" x14ac:dyDescent="0.2">
      <c r="A167" s="8">
        <f t="shared" si="22"/>
        <v>150</v>
      </c>
      <c r="B167" s="5">
        <f t="shared" si="18"/>
        <v>44805</v>
      </c>
      <c r="C167" s="7">
        <f t="shared" si="23"/>
        <v>104977.77404883318</v>
      </c>
      <c r="D167" s="7">
        <f t="shared" si="26"/>
        <v>640.83813126876476</v>
      </c>
      <c r="E167" s="14">
        <f t="shared" si="19"/>
        <v>0</v>
      </c>
      <c r="F167" s="7">
        <f t="shared" si="20"/>
        <v>640.83813126876476</v>
      </c>
      <c r="G167" s="7">
        <f t="shared" si="24"/>
        <v>378.3936961466818</v>
      </c>
      <c r="H167" s="7">
        <f t="shared" si="25"/>
        <v>262.44443512208295</v>
      </c>
      <c r="I167" s="7">
        <f t="shared" si="21"/>
        <v>104599.38035268649</v>
      </c>
      <c r="J167" s="7">
        <f>SUM($H$18:$H167)</f>
        <v>48725.100043001155</v>
      </c>
    </row>
    <row r="168" spans="1:10" x14ac:dyDescent="0.2">
      <c r="A168" s="8">
        <f t="shared" si="22"/>
        <v>151</v>
      </c>
      <c r="B168" s="5">
        <f t="shared" si="18"/>
        <v>44835</v>
      </c>
      <c r="C168" s="7">
        <f t="shared" si="23"/>
        <v>104599.38035268649</v>
      </c>
      <c r="D168" s="7">
        <f t="shared" si="26"/>
        <v>640.83813126876476</v>
      </c>
      <c r="E168" s="14">
        <f t="shared" si="19"/>
        <v>0</v>
      </c>
      <c r="F168" s="7">
        <f t="shared" si="20"/>
        <v>640.83813126876476</v>
      </c>
      <c r="G168" s="7">
        <f t="shared" si="24"/>
        <v>379.33968038704853</v>
      </c>
      <c r="H168" s="7">
        <f t="shared" si="25"/>
        <v>261.49845088171622</v>
      </c>
      <c r="I168" s="7">
        <f t="shared" si="21"/>
        <v>104220.04067229945</v>
      </c>
      <c r="J168" s="7">
        <f>SUM($H$18:$H168)</f>
        <v>48986.59849388287</v>
      </c>
    </row>
    <row r="169" spans="1:10" x14ac:dyDescent="0.2">
      <c r="A169" s="8">
        <f t="shared" si="22"/>
        <v>152</v>
      </c>
      <c r="B169" s="5">
        <f t="shared" si="18"/>
        <v>44866</v>
      </c>
      <c r="C169" s="7">
        <f t="shared" si="23"/>
        <v>104220.04067229945</v>
      </c>
      <c r="D169" s="7">
        <f t="shared" si="26"/>
        <v>640.83813126876476</v>
      </c>
      <c r="E169" s="14">
        <f t="shared" si="19"/>
        <v>0</v>
      </c>
      <c r="F169" s="7">
        <f t="shared" si="20"/>
        <v>640.83813126876476</v>
      </c>
      <c r="G169" s="7">
        <f t="shared" si="24"/>
        <v>380.28802958801612</v>
      </c>
      <c r="H169" s="7">
        <f t="shared" si="25"/>
        <v>260.55010168074864</v>
      </c>
      <c r="I169" s="7">
        <f t="shared" si="21"/>
        <v>103839.75264271144</v>
      </c>
      <c r="J169" s="7">
        <f>SUM($H$18:$H169)</f>
        <v>49247.148595563616</v>
      </c>
    </row>
    <row r="170" spans="1:10" x14ac:dyDescent="0.2">
      <c r="A170" s="8">
        <f t="shared" si="22"/>
        <v>153</v>
      </c>
      <c r="B170" s="5">
        <f t="shared" si="18"/>
        <v>44896</v>
      </c>
      <c r="C170" s="7">
        <f t="shared" si="23"/>
        <v>103839.75264271144</v>
      </c>
      <c r="D170" s="7">
        <f t="shared" si="26"/>
        <v>640.83813126876476</v>
      </c>
      <c r="E170" s="14">
        <f t="shared" si="19"/>
        <v>0</v>
      </c>
      <c r="F170" s="7">
        <f t="shared" si="20"/>
        <v>640.83813126876476</v>
      </c>
      <c r="G170" s="7">
        <f t="shared" si="24"/>
        <v>381.23874966198616</v>
      </c>
      <c r="H170" s="7">
        <f t="shared" si="25"/>
        <v>259.59938160677859</v>
      </c>
      <c r="I170" s="7">
        <f t="shared" si="21"/>
        <v>103458.51389304944</v>
      </c>
      <c r="J170" s="7">
        <f>SUM($H$18:$H170)</f>
        <v>49506.747977170395</v>
      </c>
    </row>
    <row r="171" spans="1:10" x14ac:dyDescent="0.2">
      <c r="A171" s="8">
        <f t="shared" si="22"/>
        <v>154</v>
      </c>
      <c r="B171" s="5">
        <f t="shared" si="18"/>
        <v>44927</v>
      </c>
      <c r="C171" s="7">
        <f t="shared" si="23"/>
        <v>103458.51389304944</v>
      </c>
      <c r="D171" s="7">
        <f t="shared" si="26"/>
        <v>640.83813126876476</v>
      </c>
      <c r="E171" s="14">
        <f t="shared" si="19"/>
        <v>0</v>
      </c>
      <c r="F171" s="7">
        <f t="shared" si="20"/>
        <v>640.83813126876476</v>
      </c>
      <c r="G171" s="7">
        <f t="shared" si="24"/>
        <v>382.19184653614116</v>
      </c>
      <c r="H171" s="7">
        <f t="shared" si="25"/>
        <v>258.6462847326236</v>
      </c>
      <c r="I171" s="7">
        <f t="shared" si="21"/>
        <v>103076.32204651331</v>
      </c>
      <c r="J171" s="7">
        <f>SUM($H$18:$H171)</f>
        <v>49765.39426190302</v>
      </c>
    </row>
    <row r="172" spans="1:10" x14ac:dyDescent="0.2">
      <c r="A172" s="8">
        <f t="shared" si="22"/>
        <v>155</v>
      </c>
      <c r="B172" s="5">
        <f t="shared" si="18"/>
        <v>44958</v>
      </c>
      <c r="C172" s="7">
        <f t="shared" si="23"/>
        <v>103076.32204651331</v>
      </c>
      <c r="D172" s="7">
        <f t="shared" si="26"/>
        <v>640.83813126876476</v>
      </c>
      <c r="E172" s="14">
        <f t="shared" si="19"/>
        <v>0</v>
      </c>
      <c r="F172" s="7">
        <f t="shared" si="20"/>
        <v>640.83813126876476</v>
      </c>
      <c r="G172" s="7">
        <f t="shared" si="24"/>
        <v>383.14732615248153</v>
      </c>
      <c r="H172" s="7">
        <f t="shared" si="25"/>
        <v>257.69080511628323</v>
      </c>
      <c r="I172" s="7">
        <f t="shared" si="21"/>
        <v>102693.17472036082</v>
      </c>
      <c r="J172" s="7">
        <f>SUM($H$18:$H172)</f>
        <v>50023.085067019303</v>
      </c>
    </row>
    <row r="173" spans="1:10" x14ac:dyDescent="0.2">
      <c r="A173" s="8">
        <f t="shared" si="22"/>
        <v>156</v>
      </c>
      <c r="B173" s="5">
        <f t="shared" si="18"/>
        <v>44986</v>
      </c>
      <c r="C173" s="7">
        <f t="shared" si="23"/>
        <v>102693.17472036082</v>
      </c>
      <c r="D173" s="7">
        <f t="shared" si="26"/>
        <v>640.83813126876476</v>
      </c>
      <c r="E173" s="14">
        <f t="shared" si="19"/>
        <v>0</v>
      </c>
      <c r="F173" s="7">
        <f t="shared" si="20"/>
        <v>640.83813126876476</v>
      </c>
      <c r="G173" s="7">
        <f t="shared" si="24"/>
        <v>384.1051944678627</v>
      </c>
      <c r="H173" s="7">
        <f t="shared" si="25"/>
        <v>256.73293680090205</v>
      </c>
      <c r="I173" s="7">
        <f t="shared" si="21"/>
        <v>102309.06952589296</v>
      </c>
      <c r="J173" s="7">
        <f>SUM($H$18:$H173)</f>
        <v>50279.818003820204</v>
      </c>
    </row>
    <row r="174" spans="1:10" x14ac:dyDescent="0.2">
      <c r="A174" s="8">
        <f t="shared" si="22"/>
        <v>157</v>
      </c>
      <c r="B174" s="5">
        <f t="shared" si="18"/>
        <v>45017</v>
      </c>
      <c r="C174" s="7">
        <f t="shared" si="23"/>
        <v>102309.06952589296</v>
      </c>
      <c r="D174" s="7">
        <f t="shared" si="26"/>
        <v>640.83813126876476</v>
      </c>
      <c r="E174" s="14">
        <f t="shared" si="19"/>
        <v>0</v>
      </c>
      <c r="F174" s="7">
        <f t="shared" si="20"/>
        <v>640.83813126876476</v>
      </c>
      <c r="G174" s="7">
        <f t="shared" si="24"/>
        <v>385.06545745403241</v>
      </c>
      <c r="H174" s="7">
        <f t="shared" si="25"/>
        <v>255.77267381473237</v>
      </c>
      <c r="I174" s="7">
        <f t="shared" si="21"/>
        <v>101924.00406843892</v>
      </c>
      <c r="J174" s="7">
        <f>SUM($H$18:$H174)</f>
        <v>50535.590677634937</v>
      </c>
    </row>
    <row r="175" spans="1:10" x14ac:dyDescent="0.2">
      <c r="A175" s="8">
        <f t="shared" si="22"/>
        <v>158</v>
      </c>
      <c r="B175" s="5">
        <f t="shared" si="18"/>
        <v>45047</v>
      </c>
      <c r="C175" s="7">
        <f t="shared" si="23"/>
        <v>101924.00406843892</v>
      </c>
      <c r="D175" s="7">
        <f t="shared" si="26"/>
        <v>640.83813126876476</v>
      </c>
      <c r="E175" s="14">
        <f t="shared" si="19"/>
        <v>0</v>
      </c>
      <c r="F175" s="7">
        <f t="shared" si="20"/>
        <v>640.83813126876476</v>
      </c>
      <c r="G175" s="7">
        <f t="shared" si="24"/>
        <v>386.02812109766751</v>
      </c>
      <c r="H175" s="7">
        <f t="shared" si="25"/>
        <v>254.81001017109728</v>
      </c>
      <c r="I175" s="7">
        <f t="shared" si="21"/>
        <v>101537.97594734126</v>
      </c>
      <c r="J175" s="7">
        <f>SUM($H$18:$H175)</f>
        <v>50790.400687806032</v>
      </c>
    </row>
    <row r="176" spans="1:10" x14ac:dyDescent="0.2">
      <c r="A176" s="8">
        <f t="shared" si="22"/>
        <v>159</v>
      </c>
      <c r="B176" s="5">
        <f t="shared" si="18"/>
        <v>45078</v>
      </c>
      <c r="C176" s="7">
        <f t="shared" si="23"/>
        <v>101537.97594734126</v>
      </c>
      <c r="D176" s="7">
        <f t="shared" si="26"/>
        <v>640.83813126876476</v>
      </c>
      <c r="E176" s="14">
        <f t="shared" si="19"/>
        <v>0</v>
      </c>
      <c r="F176" s="7">
        <f t="shared" si="20"/>
        <v>640.83813126876476</v>
      </c>
      <c r="G176" s="7">
        <f t="shared" si="24"/>
        <v>386.99319140041166</v>
      </c>
      <c r="H176" s="7">
        <f t="shared" si="25"/>
        <v>253.84493986835312</v>
      </c>
      <c r="I176" s="7">
        <f t="shared" si="21"/>
        <v>101150.98275594084</v>
      </c>
      <c r="J176" s="7">
        <f>SUM($H$18:$H176)</f>
        <v>51044.245627674383</v>
      </c>
    </row>
    <row r="177" spans="1:10" x14ac:dyDescent="0.2">
      <c r="A177" s="8">
        <f t="shared" si="22"/>
        <v>160</v>
      </c>
      <c r="B177" s="5">
        <f t="shared" si="18"/>
        <v>45108</v>
      </c>
      <c r="C177" s="7">
        <f t="shared" si="23"/>
        <v>101150.98275594084</v>
      </c>
      <c r="D177" s="7">
        <f t="shared" si="26"/>
        <v>640.83813126876476</v>
      </c>
      <c r="E177" s="14">
        <f t="shared" si="19"/>
        <v>0</v>
      </c>
      <c r="F177" s="7">
        <f t="shared" si="20"/>
        <v>640.83813126876476</v>
      </c>
      <c r="G177" s="7">
        <f t="shared" si="24"/>
        <v>387.9606743789127</v>
      </c>
      <c r="H177" s="7">
        <f t="shared" si="25"/>
        <v>252.87745688985208</v>
      </c>
      <c r="I177" s="7">
        <f t="shared" si="21"/>
        <v>100763.02208156193</v>
      </c>
      <c r="J177" s="7">
        <f>SUM($H$18:$H177)</f>
        <v>51297.123084564235</v>
      </c>
    </row>
    <row r="178" spans="1:10" x14ac:dyDescent="0.2">
      <c r="A178" s="8">
        <f t="shared" si="22"/>
        <v>161</v>
      </c>
      <c r="B178" s="5">
        <f t="shared" si="18"/>
        <v>45139</v>
      </c>
      <c r="C178" s="7">
        <f t="shared" si="23"/>
        <v>100763.02208156193</v>
      </c>
      <c r="D178" s="7">
        <f t="shared" si="26"/>
        <v>640.83813126876476</v>
      </c>
      <c r="E178" s="14">
        <f t="shared" si="19"/>
        <v>0</v>
      </c>
      <c r="F178" s="7">
        <f t="shared" si="20"/>
        <v>640.83813126876476</v>
      </c>
      <c r="G178" s="7">
        <f t="shared" si="24"/>
        <v>388.93057606485991</v>
      </c>
      <c r="H178" s="7">
        <f t="shared" si="25"/>
        <v>251.90755520390482</v>
      </c>
      <c r="I178" s="7">
        <f t="shared" si="21"/>
        <v>100374.09150549707</v>
      </c>
      <c r="J178" s="7">
        <f>SUM($H$18:$H178)</f>
        <v>51549.030639768142</v>
      </c>
    </row>
    <row r="179" spans="1:10" x14ac:dyDescent="0.2">
      <c r="A179" s="8">
        <f t="shared" si="22"/>
        <v>162</v>
      </c>
      <c r="B179" s="5">
        <f t="shared" si="18"/>
        <v>45170</v>
      </c>
      <c r="C179" s="7">
        <f t="shared" si="23"/>
        <v>100374.09150549707</v>
      </c>
      <c r="D179" s="7">
        <f t="shared" si="26"/>
        <v>640.83813126876476</v>
      </c>
      <c r="E179" s="14">
        <f t="shared" si="19"/>
        <v>0</v>
      </c>
      <c r="F179" s="7">
        <f t="shared" si="20"/>
        <v>640.83813126876476</v>
      </c>
      <c r="G179" s="7">
        <f t="shared" si="24"/>
        <v>389.9029025050221</v>
      </c>
      <c r="H179" s="7">
        <f t="shared" si="25"/>
        <v>250.93522876374266</v>
      </c>
      <c r="I179" s="7">
        <f t="shared" si="21"/>
        <v>99984.188602992042</v>
      </c>
      <c r="J179" s="7">
        <f>SUM($H$18:$H179)</f>
        <v>51799.965868531886</v>
      </c>
    </row>
    <row r="180" spans="1:10" x14ac:dyDescent="0.2">
      <c r="A180" s="8">
        <f t="shared" si="22"/>
        <v>163</v>
      </c>
      <c r="B180" s="5">
        <f t="shared" si="18"/>
        <v>45200</v>
      </c>
      <c r="C180" s="7">
        <f t="shared" si="23"/>
        <v>99984.188602992042</v>
      </c>
      <c r="D180" s="7">
        <f t="shared" si="26"/>
        <v>640.83813126876476</v>
      </c>
      <c r="E180" s="14">
        <f t="shared" si="19"/>
        <v>0</v>
      </c>
      <c r="F180" s="7">
        <f t="shared" si="20"/>
        <v>640.83813126876476</v>
      </c>
      <c r="G180" s="7">
        <f t="shared" si="24"/>
        <v>390.87765976128469</v>
      </c>
      <c r="H180" s="7">
        <f t="shared" si="25"/>
        <v>249.96047150748009</v>
      </c>
      <c r="I180" s="7">
        <f t="shared" si="21"/>
        <v>99593.310943230754</v>
      </c>
      <c r="J180" s="7">
        <f>SUM($H$18:$H180)</f>
        <v>52049.926340039368</v>
      </c>
    </row>
    <row r="181" spans="1:10" x14ac:dyDescent="0.2">
      <c r="A181" s="8">
        <f t="shared" si="22"/>
        <v>164</v>
      </c>
      <c r="B181" s="5">
        <f t="shared" si="18"/>
        <v>45231</v>
      </c>
      <c r="C181" s="7">
        <f t="shared" si="23"/>
        <v>99593.310943230754</v>
      </c>
      <c r="D181" s="7">
        <f t="shared" si="26"/>
        <v>640.83813126876476</v>
      </c>
      <c r="E181" s="14">
        <f t="shared" si="19"/>
        <v>0</v>
      </c>
      <c r="F181" s="7">
        <f t="shared" si="20"/>
        <v>640.83813126876476</v>
      </c>
      <c r="G181" s="7">
        <f t="shared" si="24"/>
        <v>391.85485391068789</v>
      </c>
      <c r="H181" s="7">
        <f t="shared" si="25"/>
        <v>248.98327735807686</v>
      </c>
      <c r="I181" s="7">
        <f t="shared" si="21"/>
        <v>99201.456089320069</v>
      </c>
      <c r="J181" s="7">
        <f>SUM($H$18:$H181)</f>
        <v>52298.909617397447</v>
      </c>
    </row>
    <row r="182" spans="1:10" x14ac:dyDescent="0.2">
      <c r="A182" s="8">
        <f t="shared" si="22"/>
        <v>165</v>
      </c>
      <c r="B182" s="5">
        <f t="shared" si="18"/>
        <v>45261</v>
      </c>
      <c r="C182" s="7">
        <f t="shared" si="23"/>
        <v>99201.456089320069</v>
      </c>
      <c r="D182" s="7">
        <f t="shared" si="26"/>
        <v>640.83813126876476</v>
      </c>
      <c r="E182" s="14">
        <f t="shared" si="19"/>
        <v>0</v>
      </c>
      <c r="F182" s="7">
        <f t="shared" si="20"/>
        <v>640.83813126876476</v>
      </c>
      <c r="G182" s="7">
        <f t="shared" si="24"/>
        <v>392.83449104546457</v>
      </c>
      <c r="H182" s="7">
        <f t="shared" si="25"/>
        <v>248.00364022330018</v>
      </c>
      <c r="I182" s="7">
        <f t="shared" si="21"/>
        <v>98808.621598274607</v>
      </c>
      <c r="J182" s="7">
        <f>SUM($H$18:$H182)</f>
        <v>52546.913257620748</v>
      </c>
    </row>
    <row r="183" spans="1:10" x14ac:dyDescent="0.2">
      <c r="A183" s="8">
        <f t="shared" si="22"/>
        <v>166</v>
      </c>
      <c r="B183" s="5">
        <f t="shared" si="18"/>
        <v>45292</v>
      </c>
      <c r="C183" s="7">
        <f t="shared" si="23"/>
        <v>98808.621598274607</v>
      </c>
      <c r="D183" s="7">
        <f t="shared" si="26"/>
        <v>640.83813126876476</v>
      </c>
      <c r="E183" s="14">
        <f t="shared" si="19"/>
        <v>0</v>
      </c>
      <c r="F183" s="7">
        <f t="shared" si="20"/>
        <v>640.83813126876476</v>
      </c>
      <c r="G183" s="7">
        <f t="shared" si="24"/>
        <v>393.81657727307822</v>
      </c>
      <c r="H183" s="7">
        <f t="shared" si="25"/>
        <v>247.0215539956865</v>
      </c>
      <c r="I183" s="7">
        <f t="shared" si="21"/>
        <v>98414.805021001535</v>
      </c>
      <c r="J183" s="7">
        <f>SUM($H$18:$H183)</f>
        <v>52793.934811616433</v>
      </c>
    </row>
    <row r="184" spans="1:10" x14ac:dyDescent="0.2">
      <c r="A184" s="8">
        <f t="shared" si="22"/>
        <v>167</v>
      </c>
      <c r="B184" s="5">
        <f t="shared" si="18"/>
        <v>45323</v>
      </c>
      <c r="C184" s="7">
        <f t="shared" si="23"/>
        <v>98414.805021001535</v>
      </c>
      <c r="D184" s="7">
        <f t="shared" si="26"/>
        <v>640.83813126876476</v>
      </c>
      <c r="E184" s="14">
        <f t="shared" si="19"/>
        <v>0</v>
      </c>
      <c r="F184" s="7">
        <f t="shared" si="20"/>
        <v>640.83813126876476</v>
      </c>
      <c r="G184" s="7">
        <f t="shared" si="24"/>
        <v>394.80111871626093</v>
      </c>
      <c r="H184" s="7">
        <f t="shared" si="25"/>
        <v>246.03701255250382</v>
      </c>
      <c r="I184" s="7">
        <f t="shared" si="21"/>
        <v>98020.003902285272</v>
      </c>
      <c r="J184" s="7">
        <f>SUM($H$18:$H184)</f>
        <v>53039.971824168933</v>
      </c>
    </row>
    <row r="185" spans="1:10" x14ac:dyDescent="0.2">
      <c r="A185" s="8">
        <f t="shared" si="22"/>
        <v>168</v>
      </c>
      <c r="B185" s="5">
        <f t="shared" si="18"/>
        <v>45352</v>
      </c>
      <c r="C185" s="7">
        <f t="shared" si="23"/>
        <v>98020.003902285272</v>
      </c>
      <c r="D185" s="7">
        <f t="shared" si="26"/>
        <v>640.83813126876476</v>
      </c>
      <c r="E185" s="14">
        <f t="shared" si="19"/>
        <v>0</v>
      </c>
      <c r="F185" s="7">
        <f t="shared" si="20"/>
        <v>640.83813126876476</v>
      </c>
      <c r="G185" s="7">
        <f t="shared" si="24"/>
        <v>395.78812151305158</v>
      </c>
      <c r="H185" s="7">
        <f t="shared" si="25"/>
        <v>245.05000975571318</v>
      </c>
      <c r="I185" s="7">
        <f t="shared" si="21"/>
        <v>97624.215780772225</v>
      </c>
      <c r="J185" s="7">
        <f>SUM($H$18:$H185)</f>
        <v>53285.021833924649</v>
      </c>
    </row>
    <row r="186" spans="1:10" x14ac:dyDescent="0.2">
      <c r="A186" s="8">
        <f t="shared" si="22"/>
        <v>169</v>
      </c>
      <c r="B186" s="5">
        <f t="shared" si="18"/>
        <v>45383</v>
      </c>
      <c r="C186" s="7">
        <f t="shared" si="23"/>
        <v>97624.215780772225</v>
      </c>
      <c r="D186" s="7">
        <f t="shared" si="26"/>
        <v>640.83813126876476</v>
      </c>
      <c r="E186" s="14">
        <f t="shared" si="19"/>
        <v>0</v>
      </c>
      <c r="F186" s="7">
        <f t="shared" si="20"/>
        <v>640.83813126876476</v>
      </c>
      <c r="G186" s="7">
        <f t="shared" si="24"/>
        <v>396.77759181683416</v>
      </c>
      <c r="H186" s="7">
        <f t="shared" si="25"/>
        <v>244.06053945193057</v>
      </c>
      <c r="I186" s="7">
        <f t="shared" si="21"/>
        <v>97227.438188955392</v>
      </c>
      <c r="J186" s="7">
        <f>SUM($H$18:$H186)</f>
        <v>53529.082373376579</v>
      </c>
    </row>
    <row r="187" spans="1:10" x14ac:dyDescent="0.2">
      <c r="A187" s="8">
        <f t="shared" si="22"/>
        <v>170</v>
      </c>
      <c r="B187" s="5">
        <f t="shared" si="18"/>
        <v>45413</v>
      </c>
      <c r="C187" s="7">
        <f t="shared" si="23"/>
        <v>97227.438188955392</v>
      </c>
      <c r="D187" s="7">
        <f t="shared" si="26"/>
        <v>640.83813126876476</v>
      </c>
      <c r="E187" s="14">
        <f t="shared" si="19"/>
        <v>0</v>
      </c>
      <c r="F187" s="7">
        <f t="shared" si="20"/>
        <v>640.83813126876476</v>
      </c>
      <c r="G187" s="7">
        <f t="shared" si="24"/>
        <v>397.76953579637632</v>
      </c>
      <c r="H187" s="7">
        <f t="shared" si="25"/>
        <v>243.06859547238847</v>
      </c>
      <c r="I187" s="7">
        <f t="shared" si="21"/>
        <v>96829.668653159009</v>
      </c>
      <c r="J187" s="7">
        <f>SUM($H$18:$H187)</f>
        <v>53772.150968848968</v>
      </c>
    </row>
    <row r="188" spans="1:10" x14ac:dyDescent="0.2">
      <c r="A188" s="8">
        <f t="shared" si="22"/>
        <v>171</v>
      </c>
      <c r="B188" s="5">
        <f t="shared" si="18"/>
        <v>45444</v>
      </c>
      <c r="C188" s="7">
        <f t="shared" si="23"/>
        <v>96829.668653159009</v>
      </c>
      <c r="D188" s="7">
        <f t="shared" si="26"/>
        <v>640.83813126876476</v>
      </c>
      <c r="E188" s="14">
        <f t="shared" si="19"/>
        <v>0</v>
      </c>
      <c r="F188" s="7">
        <f t="shared" si="20"/>
        <v>640.83813126876476</v>
      </c>
      <c r="G188" s="7">
        <f t="shared" si="24"/>
        <v>398.7639596358672</v>
      </c>
      <c r="H188" s="7">
        <f t="shared" si="25"/>
        <v>242.07417163289753</v>
      </c>
      <c r="I188" s="7">
        <f t="shared" si="21"/>
        <v>96430.904693523145</v>
      </c>
      <c r="J188" s="7">
        <f>SUM($H$18:$H188)</f>
        <v>54014.225140481867</v>
      </c>
    </row>
    <row r="189" spans="1:10" x14ac:dyDescent="0.2">
      <c r="A189" s="8">
        <f t="shared" si="22"/>
        <v>172</v>
      </c>
      <c r="B189" s="5">
        <f t="shared" si="18"/>
        <v>45474</v>
      </c>
      <c r="C189" s="7">
        <f t="shared" si="23"/>
        <v>96430.904693523145</v>
      </c>
      <c r="D189" s="7">
        <f t="shared" si="26"/>
        <v>640.83813126876476</v>
      </c>
      <c r="E189" s="14">
        <f t="shared" si="19"/>
        <v>0</v>
      </c>
      <c r="F189" s="7">
        <f t="shared" si="20"/>
        <v>640.83813126876476</v>
      </c>
      <c r="G189" s="7">
        <f t="shared" si="24"/>
        <v>399.7608695349569</v>
      </c>
      <c r="H189" s="7">
        <f t="shared" si="25"/>
        <v>241.07726173380786</v>
      </c>
      <c r="I189" s="7">
        <f t="shared" si="21"/>
        <v>96031.143823988183</v>
      </c>
      <c r="J189" s="7">
        <f>SUM($H$18:$H189)</f>
        <v>54255.302402215675</v>
      </c>
    </row>
    <row r="190" spans="1:10" x14ac:dyDescent="0.2">
      <c r="A190" s="8">
        <f t="shared" si="22"/>
        <v>173</v>
      </c>
      <c r="B190" s="5">
        <f t="shared" si="18"/>
        <v>45505</v>
      </c>
      <c r="C190" s="7">
        <f t="shared" si="23"/>
        <v>96031.143823988183</v>
      </c>
      <c r="D190" s="7">
        <f t="shared" si="26"/>
        <v>640.83813126876476</v>
      </c>
      <c r="E190" s="14">
        <f t="shared" si="19"/>
        <v>0</v>
      </c>
      <c r="F190" s="7">
        <f t="shared" si="20"/>
        <v>640.83813126876476</v>
      </c>
      <c r="G190" s="7">
        <f t="shared" si="24"/>
        <v>400.76027170879433</v>
      </c>
      <c r="H190" s="7">
        <f t="shared" si="25"/>
        <v>240.07785955997045</v>
      </c>
      <c r="I190" s="7">
        <f t="shared" si="21"/>
        <v>95630.383552279382</v>
      </c>
      <c r="J190" s="7">
        <f>SUM($H$18:$H190)</f>
        <v>54495.380261775645</v>
      </c>
    </row>
    <row r="191" spans="1:10" x14ac:dyDescent="0.2">
      <c r="A191" s="8">
        <f t="shared" si="22"/>
        <v>174</v>
      </c>
      <c r="B191" s="5">
        <f t="shared" si="18"/>
        <v>45536</v>
      </c>
      <c r="C191" s="7">
        <f t="shared" si="23"/>
        <v>95630.383552279382</v>
      </c>
      <c r="D191" s="7">
        <f t="shared" si="26"/>
        <v>640.83813126876476</v>
      </c>
      <c r="E191" s="14">
        <f t="shared" si="19"/>
        <v>0</v>
      </c>
      <c r="F191" s="7">
        <f t="shared" si="20"/>
        <v>640.83813126876476</v>
      </c>
      <c r="G191" s="7">
        <f t="shared" si="24"/>
        <v>401.76217238806635</v>
      </c>
      <c r="H191" s="7">
        <f t="shared" si="25"/>
        <v>239.07595888069844</v>
      </c>
      <c r="I191" s="7">
        <f t="shared" si="21"/>
        <v>95228.621379891309</v>
      </c>
      <c r="J191" s="7">
        <f>SUM($H$18:$H191)</f>
        <v>54734.456220656342</v>
      </c>
    </row>
    <row r="192" spans="1:10" x14ac:dyDescent="0.2">
      <c r="A192" s="8">
        <f t="shared" si="22"/>
        <v>175</v>
      </c>
      <c r="B192" s="5">
        <f t="shared" si="18"/>
        <v>45566</v>
      </c>
      <c r="C192" s="7">
        <f t="shared" si="23"/>
        <v>95228.621379891309</v>
      </c>
      <c r="D192" s="7">
        <f t="shared" si="26"/>
        <v>640.83813126876476</v>
      </c>
      <c r="E192" s="14">
        <f t="shared" si="19"/>
        <v>0</v>
      </c>
      <c r="F192" s="7">
        <f t="shared" si="20"/>
        <v>640.83813126876476</v>
      </c>
      <c r="G192" s="7">
        <f t="shared" si="24"/>
        <v>402.76657781903646</v>
      </c>
      <c r="H192" s="7">
        <f t="shared" si="25"/>
        <v>238.07155344972827</v>
      </c>
      <c r="I192" s="7">
        <f t="shared" si="21"/>
        <v>94825.854802072266</v>
      </c>
      <c r="J192" s="7">
        <f>SUM($H$18:$H192)</f>
        <v>54972.527774106071</v>
      </c>
    </row>
    <row r="193" spans="1:10" x14ac:dyDescent="0.2">
      <c r="A193" s="8">
        <f t="shared" si="22"/>
        <v>176</v>
      </c>
      <c r="B193" s="5">
        <f t="shared" si="18"/>
        <v>45597</v>
      </c>
      <c r="C193" s="7">
        <f t="shared" si="23"/>
        <v>94825.854802072266</v>
      </c>
      <c r="D193" s="7">
        <f t="shared" si="26"/>
        <v>640.83813126876476</v>
      </c>
      <c r="E193" s="14">
        <f t="shared" si="19"/>
        <v>0</v>
      </c>
      <c r="F193" s="7">
        <f t="shared" si="20"/>
        <v>640.83813126876476</v>
      </c>
      <c r="G193" s="7">
        <f t="shared" si="24"/>
        <v>403.7734942635841</v>
      </c>
      <c r="H193" s="7">
        <f t="shared" si="25"/>
        <v>237.06463700518066</v>
      </c>
      <c r="I193" s="7">
        <f t="shared" si="21"/>
        <v>94422.081307808679</v>
      </c>
      <c r="J193" s="7">
        <f>SUM($H$18:$H193)</f>
        <v>55209.592411111254</v>
      </c>
    </row>
    <row r="194" spans="1:10" x14ac:dyDescent="0.2">
      <c r="A194" s="8">
        <f t="shared" si="22"/>
        <v>177</v>
      </c>
      <c r="B194" s="5">
        <f t="shared" si="18"/>
        <v>45627</v>
      </c>
      <c r="C194" s="7">
        <f t="shared" si="23"/>
        <v>94422.081307808679</v>
      </c>
      <c r="D194" s="7">
        <f t="shared" si="26"/>
        <v>640.83813126876476</v>
      </c>
      <c r="E194" s="14">
        <f t="shared" si="19"/>
        <v>0</v>
      </c>
      <c r="F194" s="7">
        <f t="shared" si="20"/>
        <v>640.83813126876476</v>
      </c>
      <c r="G194" s="7">
        <f t="shared" si="24"/>
        <v>404.78292799924304</v>
      </c>
      <c r="H194" s="7">
        <f t="shared" si="25"/>
        <v>236.05520326952168</v>
      </c>
      <c r="I194" s="7">
        <f t="shared" si="21"/>
        <v>94017.298379809436</v>
      </c>
      <c r="J194" s="7">
        <f>SUM($H$18:$H194)</f>
        <v>55445.647614380774</v>
      </c>
    </row>
    <row r="195" spans="1:10" x14ac:dyDescent="0.2">
      <c r="A195" s="8">
        <f t="shared" si="22"/>
        <v>178</v>
      </c>
      <c r="B195" s="5">
        <f t="shared" si="18"/>
        <v>45658</v>
      </c>
      <c r="C195" s="7">
        <f t="shared" si="23"/>
        <v>94017.298379809436</v>
      </c>
      <c r="D195" s="7">
        <f t="shared" si="26"/>
        <v>640.83813126876476</v>
      </c>
      <c r="E195" s="14">
        <f t="shared" si="19"/>
        <v>0</v>
      </c>
      <c r="F195" s="7">
        <f t="shared" si="20"/>
        <v>640.83813126876476</v>
      </c>
      <c r="G195" s="7">
        <f t="shared" si="24"/>
        <v>405.79488531924119</v>
      </c>
      <c r="H195" s="7">
        <f t="shared" si="25"/>
        <v>235.04324594952357</v>
      </c>
      <c r="I195" s="7">
        <f t="shared" si="21"/>
        <v>93611.5034944902</v>
      </c>
      <c r="J195" s="7">
        <f>SUM($H$18:$H195)</f>
        <v>55680.690860330295</v>
      </c>
    </row>
    <row r="196" spans="1:10" x14ac:dyDescent="0.2">
      <c r="A196" s="8">
        <f t="shared" si="22"/>
        <v>179</v>
      </c>
      <c r="B196" s="5">
        <f t="shared" si="18"/>
        <v>45689</v>
      </c>
      <c r="C196" s="7">
        <f t="shared" si="23"/>
        <v>93611.5034944902</v>
      </c>
      <c r="D196" s="7">
        <f t="shared" si="26"/>
        <v>640.83813126876476</v>
      </c>
      <c r="E196" s="14">
        <f t="shared" si="19"/>
        <v>0</v>
      </c>
      <c r="F196" s="7">
        <f t="shared" si="20"/>
        <v>640.83813126876476</v>
      </c>
      <c r="G196" s="7">
        <f t="shared" si="24"/>
        <v>406.80937253253921</v>
      </c>
      <c r="H196" s="7">
        <f t="shared" si="25"/>
        <v>234.02875873622551</v>
      </c>
      <c r="I196" s="7">
        <f t="shared" si="21"/>
        <v>93204.694121957655</v>
      </c>
      <c r="J196" s="7">
        <f>SUM($H$18:$H196)</f>
        <v>55914.71961906652</v>
      </c>
    </row>
    <row r="197" spans="1:10" x14ac:dyDescent="0.2">
      <c r="A197" s="8">
        <f t="shared" si="22"/>
        <v>180</v>
      </c>
      <c r="B197" s="5">
        <f t="shared" si="18"/>
        <v>45717</v>
      </c>
      <c r="C197" s="7">
        <f t="shared" si="23"/>
        <v>93204.694121957655</v>
      </c>
      <c r="D197" s="7">
        <f t="shared" si="26"/>
        <v>640.83813126876476</v>
      </c>
      <c r="E197" s="14">
        <f t="shared" si="19"/>
        <v>0</v>
      </c>
      <c r="F197" s="7">
        <f t="shared" si="20"/>
        <v>640.83813126876476</v>
      </c>
      <c r="G197" s="7">
        <f t="shared" si="24"/>
        <v>407.8263959638706</v>
      </c>
      <c r="H197" s="7">
        <f t="shared" si="25"/>
        <v>233.01173530489413</v>
      </c>
      <c r="I197" s="7">
        <f t="shared" si="21"/>
        <v>92796.867725993783</v>
      </c>
      <c r="J197" s="7">
        <f>SUM($H$18:$H197)</f>
        <v>56147.731354371412</v>
      </c>
    </row>
    <row r="198" spans="1:10" x14ac:dyDescent="0.2">
      <c r="A198" s="8">
        <f t="shared" si="22"/>
        <v>181</v>
      </c>
      <c r="B198" s="5">
        <f t="shared" si="18"/>
        <v>45748</v>
      </c>
      <c r="C198" s="7">
        <f t="shared" si="23"/>
        <v>92796.867725993783</v>
      </c>
      <c r="D198" s="7">
        <f t="shared" si="26"/>
        <v>640.83813126876476</v>
      </c>
      <c r="E198" s="14">
        <f t="shared" si="19"/>
        <v>0</v>
      </c>
      <c r="F198" s="7">
        <f t="shared" si="20"/>
        <v>640.83813126876476</v>
      </c>
      <c r="G198" s="7">
        <f t="shared" si="24"/>
        <v>408.84596195378026</v>
      </c>
      <c r="H198" s="7">
        <f t="shared" si="25"/>
        <v>231.99216931498447</v>
      </c>
      <c r="I198" s="7">
        <f t="shared" si="21"/>
        <v>92388.021764040008</v>
      </c>
      <c r="J198" s="7">
        <f>SUM($H$18:$H198)</f>
        <v>56379.723523686393</v>
      </c>
    </row>
    <row r="199" spans="1:10" x14ac:dyDescent="0.2">
      <c r="A199" s="8">
        <f t="shared" si="22"/>
        <v>182</v>
      </c>
      <c r="B199" s="5">
        <f t="shared" si="18"/>
        <v>45778</v>
      </c>
      <c r="C199" s="7">
        <f t="shared" si="23"/>
        <v>92388.021764040008</v>
      </c>
      <c r="D199" s="7">
        <f t="shared" si="26"/>
        <v>640.83813126876476</v>
      </c>
      <c r="E199" s="14">
        <f t="shared" si="19"/>
        <v>0</v>
      </c>
      <c r="F199" s="7">
        <f t="shared" si="20"/>
        <v>640.83813126876476</v>
      </c>
      <c r="G199" s="7">
        <f t="shared" si="24"/>
        <v>409.86807685866472</v>
      </c>
      <c r="H199" s="7">
        <f t="shared" si="25"/>
        <v>230.9700544101</v>
      </c>
      <c r="I199" s="7">
        <f t="shared" si="21"/>
        <v>91978.153687181344</v>
      </c>
      <c r="J199" s="7">
        <f>SUM($H$18:$H199)</f>
        <v>56610.693578096492</v>
      </c>
    </row>
    <row r="200" spans="1:10" x14ac:dyDescent="0.2">
      <c r="A200" s="8">
        <f t="shared" si="22"/>
        <v>183</v>
      </c>
      <c r="B200" s="5">
        <f t="shared" si="18"/>
        <v>45809</v>
      </c>
      <c r="C200" s="7">
        <f t="shared" si="23"/>
        <v>91978.153687181344</v>
      </c>
      <c r="D200" s="7">
        <f t="shared" si="26"/>
        <v>640.83813126876476</v>
      </c>
      <c r="E200" s="14">
        <f t="shared" si="19"/>
        <v>0</v>
      </c>
      <c r="F200" s="7">
        <f t="shared" si="20"/>
        <v>640.83813126876476</v>
      </c>
      <c r="G200" s="7">
        <f t="shared" si="24"/>
        <v>410.89274705081141</v>
      </c>
      <c r="H200" s="7">
        <f t="shared" si="25"/>
        <v>229.94538421795335</v>
      </c>
      <c r="I200" s="7">
        <f t="shared" si="21"/>
        <v>91567.260940130538</v>
      </c>
      <c r="J200" s="7">
        <f>SUM($H$18:$H200)</f>
        <v>56840.638962314442</v>
      </c>
    </row>
    <row r="201" spans="1:10" x14ac:dyDescent="0.2">
      <c r="A201" s="8">
        <f t="shared" si="22"/>
        <v>184</v>
      </c>
      <c r="B201" s="5">
        <f t="shared" si="18"/>
        <v>45839</v>
      </c>
      <c r="C201" s="7">
        <f t="shared" si="23"/>
        <v>91567.260940130538</v>
      </c>
      <c r="D201" s="7">
        <f t="shared" si="26"/>
        <v>640.83813126876476</v>
      </c>
      <c r="E201" s="14">
        <f t="shared" si="19"/>
        <v>0</v>
      </c>
      <c r="F201" s="7">
        <f t="shared" si="20"/>
        <v>640.83813126876476</v>
      </c>
      <c r="G201" s="7">
        <f t="shared" si="24"/>
        <v>411.91997891843846</v>
      </c>
      <c r="H201" s="7">
        <f t="shared" si="25"/>
        <v>228.91815235032632</v>
      </c>
      <c r="I201" s="7">
        <f t="shared" si="21"/>
        <v>91155.340961212103</v>
      </c>
      <c r="J201" s="7">
        <f>SUM($H$18:$H201)</f>
        <v>57069.557114664771</v>
      </c>
    </row>
    <row r="202" spans="1:10" x14ac:dyDescent="0.2">
      <c r="A202" s="8">
        <f t="shared" si="22"/>
        <v>185</v>
      </c>
      <c r="B202" s="5">
        <f t="shared" si="18"/>
        <v>45870</v>
      </c>
      <c r="C202" s="7">
        <f t="shared" si="23"/>
        <v>91155.340961212103</v>
      </c>
      <c r="D202" s="7">
        <f t="shared" si="26"/>
        <v>640.83813126876476</v>
      </c>
      <c r="E202" s="14">
        <f t="shared" si="19"/>
        <v>0</v>
      </c>
      <c r="F202" s="7">
        <f t="shared" si="20"/>
        <v>640.83813126876476</v>
      </c>
      <c r="G202" s="7">
        <f t="shared" si="24"/>
        <v>412.94977886573452</v>
      </c>
      <c r="H202" s="7">
        <f t="shared" si="25"/>
        <v>227.88835240303024</v>
      </c>
      <c r="I202" s="7">
        <f t="shared" si="21"/>
        <v>90742.391182346371</v>
      </c>
      <c r="J202" s="7">
        <f>SUM($H$18:$H202)</f>
        <v>57297.445467067802</v>
      </c>
    </row>
    <row r="203" spans="1:10" x14ac:dyDescent="0.2">
      <c r="A203" s="8">
        <f t="shared" si="22"/>
        <v>186</v>
      </c>
      <c r="B203" s="5">
        <f t="shared" si="18"/>
        <v>45901</v>
      </c>
      <c r="C203" s="7">
        <f t="shared" si="23"/>
        <v>90742.391182346371</v>
      </c>
      <c r="D203" s="7">
        <f t="shared" si="26"/>
        <v>640.83813126876476</v>
      </c>
      <c r="E203" s="14">
        <f t="shared" si="19"/>
        <v>0</v>
      </c>
      <c r="F203" s="7">
        <f t="shared" si="20"/>
        <v>640.83813126876476</v>
      </c>
      <c r="G203" s="7">
        <f t="shared" si="24"/>
        <v>413.98215331289884</v>
      </c>
      <c r="H203" s="7">
        <f t="shared" si="25"/>
        <v>226.85597795586591</v>
      </c>
      <c r="I203" s="7">
        <f t="shared" si="21"/>
        <v>90328.409029033472</v>
      </c>
      <c r="J203" s="7">
        <f>SUM($H$18:$H203)</f>
        <v>57524.301445023666</v>
      </c>
    </row>
    <row r="204" spans="1:10" x14ac:dyDescent="0.2">
      <c r="A204" s="8">
        <f t="shared" si="22"/>
        <v>187</v>
      </c>
      <c r="B204" s="5">
        <f t="shared" si="18"/>
        <v>45931</v>
      </c>
      <c r="C204" s="7">
        <f t="shared" si="23"/>
        <v>90328.409029033472</v>
      </c>
      <c r="D204" s="7">
        <f t="shared" si="26"/>
        <v>640.83813126876476</v>
      </c>
      <c r="E204" s="14">
        <f t="shared" si="19"/>
        <v>0</v>
      </c>
      <c r="F204" s="7">
        <f t="shared" si="20"/>
        <v>640.83813126876476</v>
      </c>
      <c r="G204" s="7">
        <f t="shared" si="24"/>
        <v>415.01710869618114</v>
      </c>
      <c r="H204" s="7">
        <f t="shared" si="25"/>
        <v>225.82102257258364</v>
      </c>
      <c r="I204" s="7">
        <f t="shared" si="21"/>
        <v>89913.391920337293</v>
      </c>
      <c r="J204" s="7">
        <f>SUM($H$18:$H204)</f>
        <v>57750.122467596251</v>
      </c>
    </row>
    <row r="205" spans="1:10" x14ac:dyDescent="0.2">
      <c r="A205" s="8">
        <f t="shared" si="22"/>
        <v>188</v>
      </c>
      <c r="B205" s="5">
        <f t="shared" si="18"/>
        <v>45962</v>
      </c>
      <c r="C205" s="7">
        <f t="shared" si="23"/>
        <v>89913.391920337293</v>
      </c>
      <c r="D205" s="7">
        <f t="shared" si="26"/>
        <v>640.83813126876476</v>
      </c>
      <c r="E205" s="14">
        <f t="shared" si="19"/>
        <v>0</v>
      </c>
      <c r="F205" s="7">
        <f t="shared" si="20"/>
        <v>640.83813126876476</v>
      </c>
      <c r="G205" s="7">
        <f t="shared" si="24"/>
        <v>416.05465146792153</v>
      </c>
      <c r="H205" s="7">
        <f t="shared" si="25"/>
        <v>224.78347980084322</v>
      </c>
      <c r="I205" s="7">
        <f t="shared" si="21"/>
        <v>89497.337268869378</v>
      </c>
      <c r="J205" s="7">
        <f>SUM($H$18:$H205)</f>
        <v>57974.905947397092</v>
      </c>
    </row>
    <row r="206" spans="1:10" x14ac:dyDescent="0.2">
      <c r="A206" s="8">
        <f t="shared" si="22"/>
        <v>189</v>
      </c>
      <c r="B206" s="5">
        <f t="shared" si="18"/>
        <v>45992</v>
      </c>
      <c r="C206" s="7">
        <f t="shared" si="23"/>
        <v>89497.337268869378</v>
      </c>
      <c r="D206" s="7">
        <f t="shared" si="26"/>
        <v>640.83813126876476</v>
      </c>
      <c r="E206" s="14">
        <f t="shared" si="19"/>
        <v>0</v>
      </c>
      <c r="F206" s="7">
        <f t="shared" si="20"/>
        <v>640.83813126876476</v>
      </c>
      <c r="G206" s="7">
        <f t="shared" si="24"/>
        <v>417.09478809659129</v>
      </c>
      <c r="H206" s="7">
        <f t="shared" si="25"/>
        <v>223.74334317217344</v>
      </c>
      <c r="I206" s="7">
        <f t="shared" si="21"/>
        <v>89080.24248077278</v>
      </c>
      <c r="J206" s="7">
        <f>SUM($H$18:$H206)</f>
        <v>58198.649290569265</v>
      </c>
    </row>
    <row r="207" spans="1:10" x14ac:dyDescent="0.2">
      <c r="A207" s="8">
        <f t="shared" si="22"/>
        <v>190</v>
      </c>
      <c r="B207" s="5">
        <f t="shared" si="18"/>
        <v>46023</v>
      </c>
      <c r="C207" s="7">
        <f t="shared" si="23"/>
        <v>89080.24248077278</v>
      </c>
      <c r="D207" s="7">
        <f t="shared" si="26"/>
        <v>640.83813126876476</v>
      </c>
      <c r="E207" s="14">
        <f t="shared" si="19"/>
        <v>0</v>
      </c>
      <c r="F207" s="7">
        <f t="shared" si="20"/>
        <v>640.83813126876476</v>
      </c>
      <c r="G207" s="7">
        <f t="shared" si="24"/>
        <v>418.13752506683284</v>
      </c>
      <c r="H207" s="7">
        <f t="shared" si="25"/>
        <v>222.70060620193195</v>
      </c>
      <c r="I207" s="7">
        <f t="shared" si="21"/>
        <v>88662.104955705945</v>
      </c>
      <c r="J207" s="7">
        <f>SUM($H$18:$H207)</f>
        <v>58421.3498967712</v>
      </c>
    </row>
    <row r="208" spans="1:10" x14ac:dyDescent="0.2">
      <c r="A208" s="8">
        <f t="shared" si="22"/>
        <v>191</v>
      </c>
      <c r="B208" s="5">
        <f t="shared" si="18"/>
        <v>46054</v>
      </c>
      <c r="C208" s="7">
        <f t="shared" si="23"/>
        <v>88662.104955705945</v>
      </c>
      <c r="D208" s="7">
        <f t="shared" si="26"/>
        <v>640.83813126876476</v>
      </c>
      <c r="E208" s="14">
        <f t="shared" si="19"/>
        <v>0</v>
      </c>
      <c r="F208" s="7">
        <f t="shared" si="20"/>
        <v>640.83813126876476</v>
      </c>
      <c r="G208" s="7">
        <f t="shared" si="24"/>
        <v>419.18286887949989</v>
      </c>
      <c r="H208" s="7">
        <f t="shared" si="25"/>
        <v>221.65526238926486</v>
      </c>
      <c r="I208" s="7">
        <f t="shared" si="21"/>
        <v>88242.922086826438</v>
      </c>
      <c r="J208" s="7">
        <f>SUM($H$18:$H208)</f>
        <v>58643.005159160464</v>
      </c>
    </row>
    <row r="209" spans="1:10" x14ac:dyDescent="0.2">
      <c r="A209" s="8">
        <f t="shared" si="22"/>
        <v>192</v>
      </c>
      <c r="B209" s="5">
        <f t="shared" si="18"/>
        <v>46082</v>
      </c>
      <c r="C209" s="7">
        <f t="shared" si="23"/>
        <v>88242.922086826438</v>
      </c>
      <c r="D209" s="7">
        <f t="shared" si="26"/>
        <v>640.83813126876476</v>
      </c>
      <c r="E209" s="14">
        <f t="shared" si="19"/>
        <v>0</v>
      </c>
      <c r="F209" s="7">
        <f t="shared" si="20"/>
        <v>640.83813126876476</v>
      </c>
      <c r="G209" s="7">
        <f t="shared" si="24"/>
        <v>420.23082605169861</v>
      </c>
      <c r="H209" s="7">
        <f t="shared" si="25"/>
        <v>220.60730521706611</v>
      </c>
      <c r="I209" s="7">
        <f t="shared" si="21"/>
        <v>87822.691260774736</v>
      </c>
      <c r="J209" s="7">
        <f>SUM($H$18:$H209)</f>
        <v>58863.612464377533</v>
      </c>
    </row>
    <row r="210" spans="1:10" x14ac:dyDescent="0.2">
      <c r="A210" s="8">
        <f t="shared" si="22"/>
        <v>193</v>
      </c>
      <c r="B210" s="5">
        <f t="shared" ref="B210:B273" si="27">IF(Pay_Num&lt;&gt;"",DATE(YEAR(Loan_Start),MONTH(Loan_Start)+(Pay_Num)*12/Num_Pmt_Per_Year,DAY(Loan_Start)),"")</f>
        <v>46113</v>
      </c>
      <c r="C210" s="7">
        <f t="shared" si="23"/>
        <v>87822.691260774736</v>
      </c>
      <c r="D210" s="7">
        <f t="shared" si="26"/>
        <v>640.83813126876476</v>
      </c>
      <c r="E210" s="14">
        <f t="shared" ref="E210:E273" si="28">IF(AND(Pay_Num&lt;&gt;"",Sched_Pay+Scheduled_Extra_Payments&lt;Beg_Bal),Scheduled_Extra_Payments,IF(AND(Pay_Num&lt;&gt;"",Beg_Bal-Sched_Pay&gt;0),Beg_Bal-Sched_Pay,IF(Pay_Num&lt;&gt;"",0,"")))</f>
        <v>0</v>
      </c>
      <c r="F210" s="7">
        <f t="shared" ref="F210:F273" si="29">IF(AND(Pay_Num&lt;&gt;"",Sched_Pay+Extra_Pay&lt;Beg_Bal),Sched_Pay+Extra_Pay,IF(Pay_Num&lt;&gt;"",Beg_Bal,""))</f>
        <v>640.83813126876476</v>
      </c>
      <c r="G210" s="7">
        <f t="shared" si="24"/>
        <v>421.28140311682796</v>
      </c>
      <c r="H210" s="7">
        <f t="shared" si="25"/>
        <v>219.55672815193682</v>
      </c>
      <c r="I210" s="7">
        <f t="shared" ref="I210:I273" si="30">IF(AND(Pay_Num&lt;&gt;"",Sched_Pay+Extra_Pay&lt;Beg_Bal),Beg_Bal-Princ,IF(Pay_Num&lt;&gt;"",0,""))</f>
        <v>87401.409857657913</v>
      </c>
      <c r="J210" s="7">
        <f>SUM($H$18:$H210)</f>
        <v>59083.169192529473</v>
      </c>
    </row>
    <row r="211" spans="1:10" x14ac:dyDescent="0.2">
      <c r="A211" s="8">
        <f t="shared" ref="A211:A274" si="31">IF(Values_Entered,A210+1,"")</f>
        <v>194</v>
      </c>
      <c r="B211" s="5">
        <f t="shared" si="27"/>
        <v>46143</v>
      </c>
      <c r="C211" s="7">
        <f t="shared" ref="C211:C274" si="32">IF(Pay_Num&lt;&gt;"",I210,"")</f>
        <v>87401.409857657913</v>
      </c>
      <c r="D211" s="7">
        <f t="shared" si="26"/>
        <v>640.83813126876476</v>
      </c>
      <c r="E211" s="14">
        <f t="shared" si="28"/>
        <v>0</v>
      </c>
      <c r="F211" s="7">
        <f t="shared" si="29"/>
        <v>640.83813126876476</v>
      </c>
      <c r="G211" s="7">
        <f t="shared" ref="G211:G274" si="33">IF(Pay_Num&lt;&gt;"",Total_Pay-Int,"")</f>
        <v>422.33460662461994</v>
      </c>
      <c r="H211" s="7">
        <f t="shared" ref="H211:H274" si="34">IF(Pay_Num&lt;&gt;"",Beg_Bal*Interest_Rate/Num_Pmt_Per_Year,"")</f>
        <v>218.50352464414479</v>
      </c>
      <c r="I211" s="7">
        <f t="shared" si="30"/>
        <v>86979.075251033297</v>
      </c>
      <c r="J211" s="7">
        <f>SUM($H$18:$H211)</f>
        <v>59301.67271717362</v>
      </c>
    </row>
    <row r="212" spans="1:10" x14ac:dyDescent="0.2">
      <c r="A212" s="8">
        <f t="shared" si="31"/>
        <v>195</v>
      </c>
      <c r="B212" s="5">
        <f t="shared" si="27"/>
        <v>46174</v>
      </c>
      <c r="C212" s="7">
        <f t="shared" si="32"/>
        <v>86979.075251033297</v>
      </c>
      <c r="D212" s="7">
        <f t="shared" ref="D212:D275" si="35">IF(Pay_Num&lt;&gt;"",Scheduled_Monthly_Payment,"")</f>
        <v>640.83813126876476</v>
      </c>
      <c r="E212" s="14">
        <f t="shared" si="28"/>
        <v>0</v>
      </c>
      <c r="F212" s="7">
        <f t="shared" si="29"/>
        <v>640.83813126876476</v>
      </c>
      <c r="G212" s="7">
        <f t="shared" si="33"/>
        <v>423.39044314118155</v>
      </c>
      <c r="H212" s="7">
        <f t="shared" si="34"/>
        <v>217.44768812758323</v>
      </c>
      <c r="I212" s="7">
        <f t="shared" si="30"/>
        <v>86555.684807892118</v>
      </c>
      <c r="J212" s="7">
        <f>SUM($H$18:$H212)</f>
        <v>59519.120405301204</v>
      </c>
    </row>
    <row r="213" spans="1:10" x14ac:dyDescent="0.2">
      <c r="A213" s="8">
        <f t="shared" si="31"/>
        <v>196</v>
      </c>
      <c r="B213" s="5">
        <f t="shared" si="27"/>
        <v>46204</v>
      </c>
      <c r="C213" s="7">
        <f t="shared" si="32"/>
        <v>86555.684807892118</v>
      </c>
      <c r="D213" s="7">
        <f t="shared" si="35"/>
        <v>640.83813126876476</v>
      </c>
      <c r="E213" s="14">
        <f t="shared" si="28"/>
        <v>0</v>
      </c>
      <c r="F213" s="7">
        <f t="shared" si="29"/>
        <v>640.83813126876476</v>
      </c>
      <c r="G213" s="7">
        <f t="shared" si="33"/>
        <v>424.44891924903447</v>
      </c>
      <c r="H213" s="7">
        <f t="shared" si="34"/>
        <v>216.38921201973028</v>
      </c>
      <c r="I213" s="7">
        <f t="shared" si="30"/>
        <v>86131.235888643088</v>
      </c>
      <c r="J213" s="7">
        <f>SUM($H$18:$H213)</f>
        <v>59735.509617320931</v>
      </c>
    </row>
    <row r="214" spans="1:10" x14ac:dyDescent="0.2">
      <c r="A214" s="8">
        <f t="shared" si="31"/>
        <v>197</v>
      </c>
      <c r="B214" s="5">
        <f t="shared" si="27"/>
        <v>46235</v>
      </c>
      <c r="C214" s="7">
        <f t="shared" si="32"/>
        <v>86131.235888643088</v>
      </c>
      <c r="D214" s="7">
        <f t="shared" si="35"/>
        <v>640.83813126876476</v>
      </c>
      <c r="E214" s="14">
        <f t="shared" si="28"/>
        <v>0</v>
      </c>
      <c r="F214" s="7">
        <f t="shared" si="29"/>
        <v>640.83813126876476</v>
      </c>
      <c r="G214" s="7">
        <f t="shared" si="33"/>
        <v>425.51004154715702</v>
      </c>
      <c r="H214" s="7">
        <f t="shared" si="34"/>
        <v>215.32808972160771</v>
      </c>
      <c r="I214" s="7">
        <f t="shared" si="30"/>
        <v>85705.725847095935</v>
      </c>
      <c r="J214" s="7">
        <f>SUM($H$18:$H214)</f>
        <v>59950.837707042541</v>
      </c>
    </row>
    <row r="215" spans="1:10" x14ac:dyDescent="0.2">
      <c r="A215" s="8">
        <f t="shared" si="31"/>
        <v>198</v>
      </c>
      <c r="B215" s="5">
        <f t="shared" si="27"/>
        <v>46266</v>
      </c>
      <c r="C215" s="7">
        <f t="shared" si="32"/>
        <v>85705.725847095935</v>
      </c>
      <c r="D215" s="7">
        <f t="shared" si="35"/>
        <v>640.83813126876476</v>
      </c>
      <c r="E215" s="14">
        <f t="shared" si="28"/>
        <v>0</v>
      </c>
      <c r="F215" s="7">
        <f t="shared" si="29"/>
        <v>640.83813126876476</v>
      </c>
      <c r="G215" s="7">
        <f t="shared" si="33"/>
        <v>426.57381665102491</v>
      </c>
      <c r="H215" s="7">
        <f t="shared" si="34"/>
        <v>214.26431461773984</v>
      </c>
      <c r="I215" s="7">
        <f t="shared" si="30"/>
        <v>85279.152030444908</v>
      </c>
      <c r="J215" s="7">
        <f>SUM($H$18:$H215)</f>
        <v>60165.102021660285</v>
      </c>
    </row>
    <row r="216" spans="1:10" x14ac:dyDescent="0.2">
      <c r="A216" s="8">
        <f t="shared" si="31"/>
        <v>199</v>
      </c>
      <c r="B216" s="5">
        <f t="shared" si="27"/>
        <v>46296</v>
      </c>
      <c r="C216" s="7">
        <f t="shared" si="32"/>
        <v>85279.152030444908</v>
      </c>
      <c r="D216" s="7">
        <f t="shared" si="35"/>
        <v>640.83813126876476</v>
      </c>
      <c r="E216" s="14">
        <f t="shared" si="28"/>
        <v>0</v>
      </c>
      <c r="F216" s="7">
        <f t="shared" si="29"/>
        <v>640.83813126876476</v>
      </c>
      <c r="G216" s="7">
        <f t="shared" si="33"/>
        <v>427.6402511926525</v>
      </c>
      <c r="H216" s="7">
        <f t="shared" si="34"/>
        <v>213.19788007611226</v>
      </c>
      <c r="I216" s="7">
        <f t="shared" si="30"/>
        <v>84851.511779252251</v>
      </c>
      <c r="J216" s="7">
        <f>SUM($H$18:$H216)</f>
        <v>60378.299901736398</v>
      </c>
    </row>
    <row r="217" spans="1:10" x14ac:dyDescent="0.2">
      <c r="A217" s="8">
        <f t="shared" si="31"/>
        <v>200</v>
      </c>
      <c r="B217" s="5">
        <f t="shared" si="27"/>
        <v>46327</v>
      </c>
      <c r="C217" s="7">
        <f t="shared" si="32"/>
        <v>84851.511779252251</v>
      </c>
      <c r="D217" s="7">
        <f t="shared" si="35"/>
        <v>640.83813126876476</v>
      </c>
      <c r="E217" s="14">
        <f t="shared" si="28"/>
        <v>0</v>
      </c>
      <c r="F217" s="7">
        <f t="shared" si="29"/>
        <v>640.83813126876476</v>
      </c>
      <c r="G217" s="7">
        <f t="shared" si="33"/>
        <v>428.70935182063408</v>
      </c>
      <c r="H217" s="7">
        <f t="shared" si="34"/>
        <v>212.12877944813064</v>
      </c>
      <c r="I217" s="7">
        <f t="shared" si="30"/>
        <v>84422.802427431612</v>
      </c>
      <c r="J217" s="7">
        <f>SUM($H$18:$H217)</f>
        <v>60590.42868118453</v>
      </c>
    </row>
    <row r="218" spans="1:10" x14ac:dyDescent="0.2">
      <c r="A218" s="8">
        <f t="shared" si="31"/>
        <v>201</v>
      </c>
      <c r="B218" s="5">
        <f t="shared" si="27"/>
        <v>46357</v>
      </c>
      <c r="C218" s="7">
        <f t="shared" si="32"/>
        <v>84422.802427431612</v>
      </c>
      <c r="D218" s="7">
        <f t="shared" si="35"/>
        <v>640.83813126876476</v>
      </c>
      <c r="E218" s="14">
        <f t="shared" si="28"/>
        <v>0</v>
      </c>
      <c r="F218" s="7">
        <f t="shared" si="29"/>
        <v>640.83813126876476</v>
      </c>
      <c r="G218" s="7">
        <f t="shared" si="33"/>
        <v>429.78112520018578</v>
      </c>
      <c r="H218" s="7">
        <f t="shared" si="34"/>
        <v>211.057006068579</v>
      </c>
      <c r="I218" s="7">
        <f t="shared" si="30"/>
        <v>83993.021302231427</v>
      </c>
      <c r="J218" s="7">
        <f>SUM($H$18:$H218)</f>
        <v>60801.485687253109</v>
      </c>
    </row>
    <row r="219" spans="1:10" x14ac:dyDescent="0.2">
      <c r="A219" s="8">
        <f t="shared" si="31"/>
        <v>202</v>
      </c>
      <c r="B219" s="5">
        <f t="shared" si="27"/>
        <v>46388</v>
      </c>
      <c r="C219" s="7">
        <f t="shared" si="32"/>
        <v>83993.021302231427</v>
      </c>
      <c r="D219" s="7">
        <f t="shared" si="35"/>
        <v>640.83813126876476</v>
      </c>
      <c r="E219" s="14">
        <f t="shared" si="28"/>
        <v>0</v>
      </c>
      <c r="F219" s="7">
        <f t="shared" si="29"/>
        <v>640.83813126876476</v>
      </c>
      <c r="G219" s="7">
        <f t="shared" si="33"/>
        <v>430.85557801318623</v>
      </c>
      <c r="H219" s="7">
        <f t="shared" si="34"/>
        <v>209.98255325557855</v>
      </c>
      <c r="I219" s="7">
        <f t="shared" si="30"/>
        <v>83562.165724218241</v>
      </c>
      <c r="J219" s="7">
        <f>SUM($H$18:$H219)</f>
        <v>61011.468240508686</v>
      </c>
    </row>
    <row r="220" spans="1:10" x14ac:dyDescent="0.2">
      <c r="A220" s="8">
        <f t="shared" si="31"/>
        <v>203</v>
      </c>
      <c r="B220" s="5">
        <f t="shared" si="27"/>
        <v>46419</v>
      </c>
      <c r="C220" s="7">
        <f t="shared" si="32"/>
        <v>83562.165724218241</v>
      </c>
      <c r="D220" s="7">
        <f t="shared" si="35"/>
        <v>640.83813126876476</v>
      </c>
      <c r="E220" s="14">
        <f t="shared" si="28"/>
        <v>0</v>
      </c>
      <c r="F220" s="7">
        <f t="shared" si="29"/>
        <v>640.83813126876476</v>
      </c>
      <c r="G220" s="7">
        <f t="shared" si="33"/>
        <v>431.9327169582192</v>
      </c>
      <c r="H220" s="7">
        <f t="shared" si="34"/>
        <v>208.90541431054558</v>
      </c>
      <c r="I220" s="7">
        <f t="shared" si="30"/>
        <v>83130.233007260016</v>
      </c>
      <c r="J220" s="7">
        <f>SUM($H$18:$H220)</f>
        <v>61220.373654819232</v>
      </c>
    </row>
    <row r="221" spans="1:10" x14ac:dyDescent="0.2">
      <c r="A221" s="8">
        <f t="shared" si="31"/>
        <v>204</v>
      </c>
      <c r="B221" s="5">
        <f t="shared" si="27"/>
        <v>46447</v>
      </c>
      <c r="C221" s="7">
        <f t="shared" si="32"/>
        <v>83130.233007260016</v>
      </c>
      <c r="D221" s="7">
        <f t="shared" si="35"/>
        <v>640.83813126876476</v>
      </c>
      <c r="E221" s="14">
        <f t="shared" si="28"/>
        <v>0</v>
      </c>
      <c r="F221" s="7">
        <f t="shared" si="29"/>
        <v>640.83813126876476</v>
      </c>
      <c r="G221" s="7">
        <f t="shared" si="33"/>
        <v>433.01254875061477</v>
      </c>
      <c r="H221" s="7">
        <f t="shared" si="34"/>
        <v>207.82558251815001</v>
      </c>
      <c r="I221" s="7">
        <f t="shared" si="30"/>
        <v>82697.2204585094</v>
      </c>
      <c r="J221" s="7">
        <f>SUM($H$18:$H221)</f>
        <v>61428.19923733738</v>
      </c>
    </row>
    <row r="222" spans="1:10" x14ac:dyDescent="0.2">
      <c r="A222" s="8">
        <f t="shared" si="31"/>
        <v>205</v>
      </c>
      <c r="B222" s="5">
        <f t="shared" si="27"/>
        <v>46478</v>
      </c>
      <c r="C222" s="7">
        <f t="shared" si="32"/>
        <v>82697.2204585094</v>
      </c>
      <c r="D222" s="7">
        <f t="shared" si="35"/>
        <v>640.83813126876476</v>
      </c>
      <c r="E222" s="14">
        <f t="shared" si="28"/>
        <v>0</v>
      </c>
      <c r="F222" s="7">
        <f t="shared" si="29"/>
        <v>640.83813126876476</v>
      </c>
      <c r="G222" s="7">
        <f t="shared" si="33"/>
        <v>434.09508012249125</v>
      </c>
      <c r="H222" s="7">
        <f t="shared" si="34"/>
        <v>206.7430511462735</v>
      </c>
      <c r="I222" s="7">
        <f t="shared" si="30"/>
        <v>82263.125378386903</v>
      </c>
      <c r="J222" s="7">
        <f>SUM($H$18:$H222)</f>
        <v>61634.942288483653</v>
      </c>
    </row>
    <row r="223" spans="1:10" x14ac:dyDescent="0.2">
      <c r="A223" s="8">
        <f t="shared" si="31"/>
        <v>206</v>
      </c>
      <c r="B223" s="5">
        <f t="shared" si="27"/>
        <v>46508</v>
      </c>
      <c r="C223" s="7">
        <f t="shared" si="32"/>
        <v>82263.125378386903</v>
      </c>
      <c r="D223" s="7">
        <f t="shared" si="35"/>
        <v>640.83813126876476</v>
      </c>
      <c r="E223" s="14">
        <f t="shared" si="28"/>
        <v>0</v>
      </c>
      <c r="F223" s="7">
        <f t="shared" si="29"/>
        <v>640.83813126876476</v>
      </c>
      <c r="G223" s="7">
        <f t="shared" si="33"/>
        <v>435.18031782279752</v>
      </c>
      <c r="H223" s="7">
        <f t="shared" si="34"/>
        <v>205.65781344596724</v>
      </c>
      <c r="I223" s="7">
        <f t="shared" si="30"/>
        <v>81827.945060564103</v>
      </c>
      <c r="J223" s="7">
        <f>SUM($H$18:$H223)</f>
        <v>61840.600101929624</v>
      </c>
    </row>
    <row r="224" spans="1:10" x14ac:dyDescent="0.2">
      <c r="A224" s="8">
        <f t="shared" si="31"/>
        <v>207</v>
      </c>
      <c r="B224" s="5">
        <f t="shared" si="27"/>
        <v>46539</v>
      </c>
      <c r="C224" s="7">
        <f t="shared" si="32"/>
        <v>81827.945060564103</v>
      </c>
      <c r="D224" s="7">
        <f t="shared" si="35"/>
        <v>640.83813126876476</v>
      </c>
      <c r="E224" s="14">
        <f t="shared" si="28"/>
        <v>0</v>
      </c>
      <c r="F224" s="7">
        <f t="shared" si="29"/>
        <v>640.83813126876476</v>
      </c>
      <c r="G224" s="7">
        <f t="shared" si="33"/>
        <v>436.26826861735447</v>
      </c>
      <c r="H224" s="7">
        <f t="shared" si="34"/>
        <v>204.56986265141026</v>
      </c>
      <c r="I224" s="7">
        <f t="shared" si="30"/>
        <v>81391.676791946753</v>
      </c>
      <c r="J224" s="7">
        <f>SUM($H$18:$H224)</f>
        <v>62045.169964581037</v>
      </c>
    </row>
    <row r="225" spans="1:10" x14ac:dyDescent="0.2">
      <c r="A225" s="8">
        <f t="shared" si="31"/>
        <v>208</v>
      </c>
      <c r="B225" s="5">
        <f t="shared" si="27"/>
        <v>46569</v>
      </c>
      <c r="C225" s="7">
        <f t="shared" si="32"/>
        <v>81391.676791946753</v>
      </c>
      <c r="D225" s="7">
        <f t="shared" si="35"/>
        <v>640.83813126876476</v>
      </c>
      <c r="E225" s="14">
        <f t="shared" si="28"/>
        <v>0</v>
      </c>
      <c r="F225" s="7">
        <f t="shared" si="29"/>
        <v>640.83813126876476</v>
      </c>
      <c r="G225" s="7">
        <f t="shared" si="33"/>
        <v>437.35893928889789</v>
      </c>
      <c r="H225" s="7">
        <f t="shared" si="34"/>
        <v>203.47919197986687</v>
      </c>
      <c r="I225" s="7">
        <f t="shared" si="30"/>
        <v>80954.317852657856</v>
      </c>
      <c r="J225" s="7">
        <f>SUM($H$18:$H225)</f>
        <v>62248.649156560903</v>
      </c>
    </row>
    <row r="226" spans="1:10" x14ac:dyDescent="0.2">
      <c r="A226" s="8">
        <f t="shared" si="31"/>
        <v>209</v>
      </c>
      <c r="B226" s="5">
        <f t="shared" si="27"/>
        <v>46600</v>
      </c>
      <c r="C226" s="7">
        <f t="shared" si="32"/>
        <v>80954.317852657856</v>
      </c>
      <c r="D226" s="7">
        <f t="shared" si="35"/>
        <v>640.83813126876476</v>
      </c>
      <c r="E226" s="14">
        <f t="shared" si="28"/>
        <v>0</v>
      </c>
      <c r="F226" s="7">
        <f t="shared" si="29"/>
        <v>640.83813126876476</v>
      </c>
      <c r="G226" s="7">
        <f t="shared" si="33"/>
        <v>438.45233663712008</v>
      </c>
      <c r="H226" s="7">
        <f t="shared" si="34"/>
        <v>202.38579463164464</v>
      </c>
      <c r="I226" s="7">
        <f t="shared" si="30"/>
        <v>80515.865516020742</v>
      </c>
      <c r="J226" s="7">
        <f>SUM($H$18:$H226)</f>
        <v>62451.034951192545</v>
      </c>
    </row>
    <row r="227" spans="1:10" x14ac:dyDescent="0.2">
      <c r="A227" s="8">
        <f t="shared" si="31"/>
        <v>210</v>
      </c>
      <c r="B227" s="5">
        <f t="shared" si="27"/>
        <v>46631</v>
      </c>
      <c r="C227" s="7">
        <f t="shared" si="32"/>
        <v>80515.865516020742</v>
      </c>
      <c r="D227" s="7">
        <f t="shared" si="35"/>
        <v>640.83813126876476</v>
      </c>
      <c r="E227" s="14">
        <f t="shared" si="28"/>
        <v>0</v>
      </c>
      <c r="F227" s="7">
        <f t="shared" si="29"/>
        <v>640.83813126876476</v>
      </c>
      <c r="G227" s="7">
        <f t="shared" si="33"/>
        <v>439.54846747871295</v>
      </c>
      <c r="H227" s="7">
        <f t="shared" si="34"/>
        <v>201.28966379005183</v>
      </c>
      <c r="I227" s="7">
        <f t="shared" si="30"/>
        <v>80076.317048542027</v>
      </c>
      <c r="J227" s="7">
        <f>SUM($H$18:$H227)</f>
        <v>62652.324614982594</v>
      </c>
    </row>
    <row r="228" spans="1:10" x14ac:dyDescent="0.2">
      <c r="A228" s="8">
        <f t="shared" si="31"/>
        <v>211</v>
      </c>
      <c r="B228" s="5">
        <f t="shared" si="27"/>
        <v>46661</v>
      </c>
      <c r="C228" s="7">
        <f t="shared" si="32"/>
        <v>80076.317048542027</v>
      </c>
      <c r="D228" s="7">
        <f t="shared" si="35"/>
        <v>640.83813126876476</v>
      </c>
      <c r="E228" s="14">
        <f t="shared" si="28"/>
        <v>0</v>
      </c>
      <c r="F228" s="7">
        <f t="shared" si="29"/>
        <v>640.83813126876476</v>
      </c>
      <c r="G228" s="7">
        <f t="shared" si="33"/>
        <v>440.6473386474097</v>
      </c>
      <c r="H228" s="7">
        <f t="shared" si="34"/>
        <v>200.19079262135506</v>
      </c>
      <c r="I228" s="7">
        <f t="shared" si="30"/>
        <v>79635.669709894617</v>
      </c>
      <c r="J228" s="7">
        <f>SUM($H$18:$H228)</f>
        <v>62852.515407603947</v>
      </c>
    </row>
    <row r="229" spans="1:10" x14ac:dyDescent="0.2">
      <c r="A229" s="8">
        <f t="shared" si="31"/>
        <v>212</v>
      </c>
      <c r="B229" s="5">
        <f t="shared" si="27"/>
        <v>46692</v>
      </c>
      <c r="C229" s="7">
        <f t="shared" si="32"/>
        <v>79635.669709894617</v>
      </c>
      <c r="D229" s="7">
        <f t="shared" si="35"/>
        <v>640.83813126876476</v>
      </c>
      <c r="E229" s="14">
        <f t="shared" si="28"/>
        <v>0</v>
      </c>
      <c r="F229" s="7">
        <f t="shared" si="29"/>
        <v>640.83813126876476</v>
      </c>
      <c r="G229" s="7">
        <f t="shared" si="33"/>
        <v>441.74895699402828</v>
      </c>
      <c r="H229" s="7">
        <f t="shared" si="34"/>
        <v>199.08917427473651</v>
      </c>
      <c r="I229" s="7">
        <f t="shared" si="30"/>
        <v>79193.920752900594</v>
      </c>
      <c r="J229" s="7">
        <f>SUM($H$18:$H229)</f>
        <v>63051.604581878681</v>
      </c>
    </row>
    <row r="230" spans="1:10" x14ac:dyDescent="0.2">
      <c r="A230" s="8">
        <f t="shared" si="31"/>
        <v>213</v>
      </c>
      <c r="B230" s="5">
        <f t="shared" si="27"/>
        <v>46722</v>
      </c>
      <c r="C230" s="7">
        <f t="shared" si="32"/>
        <v>79193.920752900594</v>
      </c>
      <c r="D230" s="7">
        <f t="shared" si="35"/>
        <v>640.83813126876476</v>
      </c>
      <c r="E230" s="14">
        <f t="shared" si="28"/>
        <v>0</v>
      </c>
      <c r="F230" s="7">
        <f t="shared" si="29"/>
        <v>640.83813126876476</v>
      </c>
      <c r="G230" s="7">
        <f t="shared" si="33"/>
        <v>442.85332938651322</v>
      </c>
      <c r="H230" s="7">
        <f t="shared" si="34"/>
        <v>197.9848018822515</v>
      </c>
      <c r="I230" s="7">
        <f t="shared" si="30"/>
        <v>78751.067423514076</v>
      </c>
      <c r="J230" s="7">
        <f>SUM($H$18:$H230)</f>
        <v>63249.589383760933</v>
      </c>
    </row>
    <row r="231" spans="1:10" x14ac:dyDescent="0.2">
      <c r="A231" s="8">
        <f t="shared" si="31"/>
        <v>214</v>
      </c>
      <c r="B231" s="5">
        <f t="shared" si="27"/>
        <v>46753</v>
      </c>
      <c r="C231" s="7">
        <f t="shared" si="32"/>
        <v>78751.067423514076</v>
      </c>
      <c r="D231" s="7">
        <f t="shared" si="35"/>
        <v>640.83813126876476</v>
      </c>
      <c r="E231" s="14">
        <f t="shared" si="28"/>
        <v>0</v>
      </c>
      <c r="F231" s="7">
        <f t="shared" si="29"/>
        <v>640.83813126876476</v>
      </c>
      <c r="G231" s="7">
        <f t="shared" si="33"/>
        <v>443.96046270997954</v>
      </c>
      <c r="H231" s="7">
        <f t="shared" si="34"/>
        <v>196.87766855878519</v>
      </c>
      <c r="I231" s="7">
        <f t="shared" si="30"/>
        <v>78307.1069608041</v>
      </c>
      <c r="J231" s="7">
        <f>SUM($H$18:$H231)</f>
        <v>63446.46705231972</v>
      </c>
    </row>
    <row r="232" spans="1:10" x14ac:dyDescent="0.2">
      <c r="A232" s="8">
        <f t="shared" si="31"/>
        <v>215</v>
      </c>
      <c r="B232" s="5">
        <f t="shared" si="27"/>
        <v>46784</v>
      </c>
      <c r="C232" s="7">
        <f t="shared" si="32"/>
        <v>78307.1069608041</v>
      </c>
      <c r="D232" s="7">
        <f t="shared" si="35"/>
        <v>640.83813126876476</v>
      </c>
      <c r="E232" s="14">
        <f t="shared" si="28"/>
        <v>0</v>
      </c>
      <c r="F232" s="7">
        <f t="shared" si="29"/>
        <v>640.83813126876476</v>
      </c>
      <c r="G232" s="7">
        <f t="shared" si="33"/>
        <v>445.07036386675452</v>
      </c>
      <c r="H232" s="7">
        <f t="shared" si="34"/>
        <v>195.76776740201024</v>
      </c>
      <c r="I232" s="7">
        <f t="shared" si="30"/>
        <v>77862.036596937352</v>
      </c>
      <c r="J232" s="7">
        <f>SUM($H$18:$H232)</f>
        <v>63642.234819721729</v>
      </c>
    </row>
    <row r="233" spans="1:10" x14ac:dyDescent="0.2">
      <c r="A233" s="8">
        <f t="shared" si="31"/>
        <v>216</v>
      </c>
      <c r="B233" s="5">
        <f t="shared" si="27"/>
        <v>46813</v>
      </c>
      <c r="C233" s="7">
        <f t="shared" si="32"/>
        <v>77862.036596937352</v>
      </c>
      <c r="D233" s="7">
        <f t="shared" si="35"/>
        <v>640.83813126876476</v>
      </c>
      <c r="E233" s="14">
        <f t="shared" si="28"/>
        <v>0</v>
      </c>
      <c r="F233" s="7">
        <f t="shared" si="29"/>
        <v>640.83813126876476</v>
      </c>
      <c r="G233" s="7">
        <f t="shared" si="33"/>
        <v>446.18303977642142</v>
      </c>
      <c r="H233" s="7">
        <f t="shared" si="34"/>
        <v>194.65509149234336</v>
      </c>
      <c r="I233" s="7">
        <f t="shared" si="30"/>
        <v>77415.853557160925</v>
      </c>
      <c r="J233" s="7">
        <f>SUM($H$18:$H233)</f>
        <v>63836.889911214072</v>
      </c>
    </row>
    <row r="234" spans="1:10" x14ac:dyDescent="0.2">
      <c r="A234" s="8">
        <f t="shared" si="31"/>
        <v>217</v>
      </c>
      <c r="B234" s="5">
        <f t="shared" si="27"/>
        <v>46844</v>
      </c>
      <c r="C234" s="7">
        <f t="shared" si="32"/>
        <v>77415.853557160925</v>
      </c>
      <c r="D234" s="7">
        <f t="shared" si="35"/>
        <v>640.83813126876476</v>
      </c>
      <c r="E234" s="14">
        <f t="shared" si="28"/>
        <v>0</v>
      </c>
      <c r="F234" s="7">
        <f t="shared" si="29"/>
        <v>640.83813126876476</v>
      </c>
      <c r="G234" s="7">
        <f t="shared" si="33"/>
        <v>447.29849737586244</v>
      </c>
      <c r="H234" s="7">
        <f t="shared" si="34"/>
        <v>193.53963389290232</v>
      </c>
      <c r="I234" s="7">
        <f t="shared" si="30"/>
        <v>76968.555059785067</v>
      </c>
      <c r="J234" s="7">
        <f>SUM($H$18:$H234)</f>
        <v>64030.429545106977</v>
      </c>
    </row>
    <row r="235" spans="1:10" x14ac:dyDescent="0.2">
      <c r="A235" s="8">
        <f t="shared" si="31"/>
        <v>218</v>
      </c>
      <c r="B235" s="5">
        <f t="shared" si="27"/>
        <v>46874</v>
      </c>
      <c r="C235" s="7">
        <f t="shared" si="32"/>
        <v>76968.555059785067</v>
      </c>
      <c r="D235" s="7">
        <f t="shared" si="35"/>
        <v>640.83813126876476</v>
      </c>
      <c r="E235" s="14">
        <f t="shared" si="28"/>
        <v>0</v>
      </c>
      <c r="F235" s="7">
        <f t="shared" si="29"/>
        <v>640.83813126876476</v>
      </c>
      <c r="G235" s="7">
        <f t="shared" si="33"/>
        <v>448.41674361930211</v>
      </c>
      <c r="H235" s="7">
        <f t="shared" si="34"/>
        <v>192.42138764946264</v>
      </c>
      <c r="I235" s="7">
        <f t="shared" si="30"/>
        <v>76520.138316165758</v>
      </c>
      <c r="J235" s="7">
        <f>SUM($H$18:$H235)</f>
        <v>64222.850932756439</v>
      </c>
    </row>
    <row r="236" spans="1:10" x14ac:dyDescent="0.2">
      <c r="A236" s="8">
        <f t="shared" si="31"/>
        <v>219</v>
      </c>
      <c r="B236" s="5">
        <f t="shared" si="27"/>
        <v>46905</v>
      </c>
      <c r="C236" s="7">
        <f t="shared" si="32"/>
        <v>76520.138316165758</v>
      </c>
      <c r="D236" s="7">
        <f t="shared" si="35"/>
        <v>640.83813126876476</v>
      </c>
      <c r="E236" s="14">
        <f t="shared" si="28"/>
        <v>0</v>
      </c>
      <c r="F236" s="7">
        <f t="shared" si="29"/>
        <v>640.83813126876476</v>
      </c>
      <c r="G236" s="7">
        <f t="shared" si="33"/>
        <v>449.53778547835032</v>
      </c>
      <c r="H236" s="7">
        <f t="shared" si="34"/>
        <v>191.30034579041441</v>
      </c>
      <c r="I236" s="7">
        <f t="shared" si="30"/>
        <v>76070.600530687414</v>
      </c>
      <c r="J236" s="7">
        <f>SUM($H$18:$H236)</f>
        <v>64414.151278546851</v>
      </c>
    </row>
    <row r="237" spans="1:10" x14ac:dyDescent="0.2">
      <c r="A237" s="8">
        <f t="shared" si="31"/>
        <v>220</v>
      </c>
      <c r="B237" s="5">
        <f t="shared" si="27"/>
        <v>46935</v>
      </c>
      <c r="C237" s="7">
        <f t="shared" si="32"/>
        <v>76070.600530687414</v>
      </c>
      <c r="D237" s="7">
        <f t="shared" si="35"/>
        <v>640.83813126876476</v>
      </c>
      <c r="E237" s="14">
        <f t="shared" si="28"/>
        <v>0</v>
      </c>
      <c r="F237" s="7">
        <f t="shared" si="29"/>
        <v>640.83813126876476</v>
      </c>
      <c r="G237" s="7">
        <f t="shared" si="33"/>
        <v>450.66162994204626</v>
      </c>
      <c r="H237" s="7">
        <f t="shared" si="34"/>
        <v>190.17650132671852</v>
      </c>
      <c r="I237" s="7">
        <f t="shared" si="30"/>
        <v>75619.938900745372</v>
      </c>
      <c r="J237" s="7">
        <f>SUM($H$18:$H237)</f>
        <v>64604.327779873573</v>
      </c>
    </row>
    <row r="238" spans="1:10" x14ac:dyDescent="0.2">
      <c r="A238" s="8">
        <f t="shared" si="31"/>
        <v>221</v>
      </c>
      <c r="B238" s="5">
        <f t="shared" si="27"/>
        <v>46966</v>
      </c>
      <c r="C238" s="7">
        <f t="shared" si="32"/>
        <v>75619.938900745372</v>
      </c>
      <c r="D238" s="7">
        <f t="shared" si="35"/>
        <v>640.83813126876476</v>
      </c>
      <c r="E238" s="14">
        <f t="shared" si="28"/>
        <v>0</v>
      </c>
      <c r="F238" s="7">
        <f t="shared" si="29"/>
        <v>640.83813126876476</v>
      </c>
      <c r="G238" s="7">
        <f t="shared" si="33"/>
        <v>451.78828401690134</v>
      </c>
      <c r="H238" s="7">
        <f t="shared" si="34"/>
        <v>189.04984725186341</v>
      </c>
      <c r="I238" s="7">
        <f t="shared" si="30"/>
        <v>75168.150616728468</v>
      </c>
      <c r="J238" s="7">
        <f>SUM($H$18:$H238)</f>
        <v>64793.377627125439</v>
      </c>
    </row>
    <row r="239" spans="1:10" x14ac:dyDescent="0.2">
      <c r="A239" s="8">
        <f t="shared" si="31"/>
        <v>222</v>
      </c>
      <c r="B239" s="5">
        <f t="shared" si="27"/>
        <v>46997</v>
      </c>
      <c r="C239" s="7">
        <f t="shared" si="32"/>
        <v>75168.150616728468</v>
      </c>
      <c r="D239" s="7">
        <f t="shared" si="35"/>
        <v>640.83813126876476</v>
      </c>
      <c r="E239" s="14">
        <f t="shared" si="28"/>
        <v>0</v>
      </c>
      <c r="F239" s="7">
        <f t="shared" si="29"/>
        <v>640.83813126876476</v>
      </c>
      <c r="G239" s="7">
        <f t="shared" si="33"/>
        <v>452.9177547269436</v>
      </c>
      <c r="H239" s="7">
        <f t="shared" si="34"/>
        <v>187.92037654182116</v>
      </c>
      <c r="I239" s="7">
        <f t="shared" si="30"/>
        <v>74715.232862001518</v>
      </c>
      <c r="J239" s="7">
        <f>SUM($H$18:$H239)</f>
        <v>64981.29800366726</v>
      </c>
    </row>
    <row r="240" spans="1:10" x14ac:dyDescent="0.2">
      <c r="A240" s="8">
        <f t="shared" si="31"/>
        <v>223</v>
      </c>
      <c r="B240" s="5">
        <f t="shared" si="27"/>
        <v>47027</v>
      </c>
      <c r="C240" s="7">
        <f t="shared" si="32"/>
        <v>74715.232862001518</v>
      </c>
      <c r="D240" s="7">
        <f t="shared" si="35"/>
        <v>640.83813126876476</v>
      </c>
      <c r="E240" s="14">
        <f t="shared" si="28"/>
        <v>0</v>
      </c>
      <c r="F240" s="7">
        <f t="shared" si="29"/>
        <v>640.83813126876476</v>
      </c>
      <c r="G240" s="7">
        <f t="shared" si="33"/>
        <v>454.05004911376102</v>
      </c>
      <c r="H240" s="7">
        <f t="shared" si="34"/>
        <v>186.78808215500376</v>
      </c>
      <c r="I240" s="7">
        <f t="shared" si="30"/>
        <v>74261.182812887753</v>
      </c>
      <c r="J240" s="7">
        <f>SUM($H$18:$H240)</f>
        <v>65168.086085822266</v>
      </c>
    </row>
    <row r="241" spans="1:10" x14ac:dyDescent="0.2">
      <c r="A241" s="8">
        <f t="shared" si="31"/>
        <v>224</v>
      </c>
      <c r="B241" s="5">
        <f t="shared" si="27"/>
        <v>47058</v>
      </c>
      <c r="C241" s="7">
        <f t="shared" si="32"/>
        <v>74261.182812887753</v>
      </c>
      <c r="D241" s="7">
        <f t="shared" si="35"/>
        <v>640.83813126876476</v>
      </c>
      <c r="E241" s="14">
        <f t="shared" si="28"/>
        <v>0</v>
      </c>
      <c r="F241" s="7">
        <f t="shared" si="29"/>
        <v>640.83813126876476</v>
      </c>
      <c r="G241" s="7">
        <f t="shared" si="33"/>
        <v>455.18517423654544</v>
      </c>
      <c r="H241" s="7">
        <f t="shared" si="34"/>
        <v>185.65295703221935</v>
      </c>
      <c r="I241" s="7">
        <f t="shared" si="30"/>
        <v>73805.997638651213</v>
      </c>
      <c r="J241" s="7">
        <f>SUM($H$18:$H241)</f>
        <v>65353.739042854482</v>
      </c>
    </row>
    <row r="242" spans="1:10" x14ac:dyDescent="0.2">
      <c r="A242" s="8">
        <f t="shared" si="31"/>
        <v>225</v>
      </c>
      <c r="B242" s="5">
        <f t="shared" si="27"/>
        <v>47088</v>
      </c>
      <c r="C242" s="7">
        <f t="shared" si="32"/>
        <v>73805.997638651213</v>
      </c>
      <c r="D242" s="7">
        <f t="shared" si="35"/>
        <v>640.83813126876476</v>
      </c>
      <c r="E242" s="14">
        <f t="shared" si="28"/>
        <v>0</v>
      </c>
      <c r="F242" s="7">
        <f t="shared" si="29"/>
        <v>640.83813126876476</v>
      </c>
      <c r="G242" s="7">
        <f t="shared" si="33"/>
        <v>456.32313717213674</v>
      </c>
      <c r="H242" s="7">
        <f t="shared" si="34"/>
        <v>184.51499409662802</v>
      </c>
      <c r="I242" s="7">
        <f t="shared" si="30"/>
        <v>73349.674501479079</v>
      </c>
      <c r="J242" s="7">
        <f>SUM($H$18:$H242)</f>
        <v>65538.254036951112</v>
      </c>
    </row>
    <row r="243" spans="1:10" x14ac:dyDescent="0.2">
      <c r="A243" s="8">
        <f t="shared" si="31"/>
        <v>226</v>
      </c>
      <c r="B243" s="5">
        <f t="shared" si="27"/>
        <v>47119</v>
      </c>
      <c r="C243" s="7">
        <f t="shared" si="32"/>
        <v>73349.674501479079</v>
      </c>
      <c r="D243" s="7">
        <f t="shared" si="35"/>
        <v>640.83813126876476</v>
      </c>
      <c r="E243" s="14">
        <f t="shared" si="28"/>
        <v>0</v>
      </c>
      <c r="F243" s="7">
        <f t="shared" si="29"/>
        <v>640.83813126876476</v>
      </c>
      <c r="G243" s="7">
        <f t="shared" si="33"/>
        <v>457.46394501506711</v>
      </c>
      <c r="H243" s="7">
        <f t="shared" si="34"/>
        <v>183.37418625369767</v>
      </c>
      <c r="I243" s="7">
        <f t="shared" si="30"/>
        <v>72892.210556464008</v>
      </c>
      <c r="J243" s="7">
        <f>SUM($H$18:$H243)</f>
        <v>65721.628223204811</v>
      </c>
    </row>
    <row r="244" spans="1:10" x14ac:dyDescent="0.2">
      <c r="A244" s="8">
        <f t="shared" si="31"/>
        <v>227</v>
      </c>
      <c r="B244" s="5">
        <f t="shared" si="27"/>
        <v>47150</v>
      </c>
      <c r="C244" s="7">
        <f t="shared" si="32"/>
        <v>72892.210556464008</v>
      </c>
      <c r="D244" s="7">
        <f t="shared" si="35"/>
        <v>640.83813126876476</v>
      </c>
      <c r="E244" s="14">
        <f t="shared" si="28"/>
        <v>0</v>
      </c>
      <c r="F244" s="7">
        <f t="shared" si="29"/>
        <v>640.83813126876476</v>
      </c>
      <c r="G244" s="7">
        <f t="shared" si="33"/>
        <v>458.60760487760479</v>
      </c>
      <c r="H244" s="7">
        <f t="shared" si="34"/>
        <v>182.23052639116</v>
      </c>
      <c r="I244" s="7">
        <f t="shared" si="30"/>
        <v>72433.602951586407</v>
      </c>
      <c r="J244" s="7">
        <f>SUM($H$18:$H244)</f>
        <v>65903.858749595965</v>
      </c>
    </row>
    <row r="245" spans="1:10" x14ac:dyDescent="0.2">
      <c r="A245" s="8">
        <f t="shared" si="31"/>
        <v>228</v>
      </c>
      <c r="B245" s="5">
        <f t="shared" si="27"/>
        <v>47178</v>
      </c>
      <c r="C245" s="7">
        <f t="shared" si="32"/>
        <v>72433.602951586407</v>
      </c>
      <c r="D245" s="7">
        <f t="shared" si="35"/>
        <v>640.83813126876476</v>
      </c>
      <c r="E245" s="14">
        <f t="shared" si="28"/>
        <v>0</v>
      </c>
      <c r="F245" s="7">
        <f t="shared" si="29"/>
        <v>640.83813126876476</v>
      </c>
      <c r="G245" s="7">
        <f t="shared" si="33"/>
        <v>459.75412388979873</v>
      </c>
      <c r="H245" s="7">
        <f t="shared" si="34"/>
        <v>181.08400737896602</v>
      </c>
      <c r="I245" s="7">
        <f t="shared" si="30"/>
        <v>71973.848827696609</v>
      </c>
      <c r="J245" s="7">
        <f>SUM($H$18:$H245)</f>
        <v>66084.942756974939</v>
      </c>
    </row>
    <row r="246" spans="1:10" x14ac:dyDescent="0.2">
      <c r="A246" s="8">
        <f t="shared" si="31"/>
        <v>229</v>
      </c>
      <c r="B246" s="5">
        <f t="shared" si="27"/>
        <v>47209</v>
      </c>
      <c r="C246" s="7">
        <f t="shared" si="32"/>
        <v>71973.848827696609</v>
      </c>
      <c r="D246" s="7">
        <f t="shared" si="35"/>
        <v>640.83813126876476</v>
      </c>
      <c r="E246" s="14">
        <f t="shared" si="28"/>
        <v>0</v>
      </c>
      <c r="F246" s="7">
        <f t="shared" si="29"/>
        <v>640.83813126876476</v>
      </c>
      <c r="G246" s="7">
        <f t="shared" si="33"/>
        <v>460.90350919952323</v>
      </c>
      <c r="H246" s="7">
        <f t="shared" si="34"/>
        <v>179.93462206924153</v>
      </c>
      <c r="I246" s="7">
        <f t="shared" si="30"/>
        <v>71512.945318497092</v>
      </c>
      <c r="J246" s="7">
        <f>SUM($H$18:$H246)</f>
        <v>66264.877379044177</v>
      </c>
    </row>
    <row r="247" spans="1:10" x14ac:dyDescent="0.2">
      <c r="A247" s="8">
        <f t="shared" si="31"/>
        <v>230</v>
      </c>
      <c r="B247" s="5">
        <f t="shared" si="27"/>
        <v>47239</v>
      </c>
      <c r="C247" s="7">
        <f t="shared" si="32"/>
        <v>71512.945318497092</v>
      </c>
      <c r="D247" s="7">
        <f t="shared" si="35"/>
        <v>640.83813126876476</v>
      </c>
      <c r="E247" s="14">
        <f t="shared" si="28"/>
        <v>0</v>
      </c>
      <c r="F247" s="7">
        <f t="shared" si="29"/>
        <v>640.83813126876476</v>
      </c>
      <c r="G247" s="7">
        <f t="shared" si="33"/>
        <v>462.05576797252206</v>
      </c>
      <c r="H247" s="7">
        <f t="shared" si="34"/>
        <v>178.78236329624272</v>
      </c>
      <c r="I247" s="7">
        <f t="shared" si="30"/>
        <v>71050.889550524575</v>
      </c>
      <c r="J247" s="7">
        <f>SUM($H$18:$H247)</f>
        <v>66443.659742340416</v>
      </c>
    </row>
    <row r="248" spans="1:10" x14ac:dyDescent="0.2">
      <c r="A248" s="8">
        <f t="shared" si="31"/>
        <v>231</v>
      </c>
      <c r="B248" s="5">
        <f t="shared" si="27"/>
        <v>47270</v>
      </c>
      <c r="C248" s="7">
        <f t="shared" si="32"/>
        <v>71050.889550524575</v>
      </c>
      <c r="D248" s="7">
        <f t="shared" si="35"/>
        <v>640.83813126876476</v>
      </c>
      <c r="E248" s="14">
        <f t="shared" si="28"/>
        <v>0</v>
      </c>
      <c r="F248" s="7">
        <f t="shared" si="29"/>
        <v>640.83813126876476</v>
      </c>
      <c r="G248" s="7">
        <f t="shared" si="33"/>
        <v>463.21090739245335</v>
      </c>
      <c r="H248" s="7">
        <f t="shared" si="34"/>
        <v>177.62722387631143</v>
      </c>
      <c r="I248" s="7">
        <f t="shared" si="30"/>
        <v>70587.678643132123</v>
      </c>
      <c r="J248" s="7">
        <f>SUM($H$18:$H248)</f>
        <v>66621.286966216721</v>
      </c>
    </row>
    <row r="249" spans="1:10" x14ac:dyDescent="0.2">
      <c r="A249" s="8">
        <f t="shared" si="31"/>
        <v>232</v>
      </c>
      <c r="B249" s="5">
        <f t="shared" si="27"/>
        <v>47300</v>
      </c>
      <c r="C249" s="7">
        <f t="shared" si="32"/>
        <v>70587.678643132123</v>
      </c>
      <c r="D249" s="7">
        <f t="shared" si="35"/>
        <v>640.83813126876476</v>
      </c>
      <c r="E249" s="14">
        <f t="shared" si="28"/>
        <v>0</v>
      </c>
      <c r="F249" s="7">
        <f t="shared" si="29"/>
        <v>640.83813126876476</v>
      </c>
      <c r="G249" s="7">
        <f t="shared" si="33"/>
        <v>464.36893466093443</v>
      </c>
      <c r="H249" s="7">
        <f t="shared" si="34"/>
        <v>176.4691966078303</v>
      </c>
      <c r="I249" s="7">
        <f t="shared" si="30"/>
        <v>70123.309708471192</v>
      </c>
      <c r="J249" s="7">
        <f>SUM($H$18:$H249)</f>
        <v>66797.756162824546</v>
      </c>
    </row>
    <row r="250" spans="1:10" x14ac:dyDescent="0.2">
      <c r="A250" s="8">
        <f t="shared" si="31"/>
        <v>233</v>
      </c>
      <c r="B250" s="5">
        <f t="shared" si="27"/>
        <v>47331</v>
      </c>
      <c r="C250" s="7">
        <f t="shared" si="32"/>
        <v>70123.309708471192</v>
      </c>
      <c r="D250" s="7">
        <f t="shared" si="35"/>
        <v>640.83813126876476</v>
      </c>
      <c r="E250" s="14">
        <f t="shared" si="28"/>
        <v>0</v>
      </c>
      <c r="F250" s="7">
        <f t="shared" si="29"/>
        <v>640.83813126876476</v>
      </c>
      <c r="G250" s="7">
        <f t="shared" si="33"/>
        <v>465.52985699758676</v>
      </c>
      <c r="H250" s="7">
        <f t="shared" si="34"/>
        <v>175.30827427117796</v>
      </c>
      <c r="I250" s="7">
        <f t="shared" si="30"/>
        <v>69657.779851473606</v>
      </c>
      <c r="J250" s="7">
        <f>SUM($H$18:$H250)</f>
        <v>66973.064437095731</v>
      </c>
    </row>
    <row r="251" spans="1:10" x14ac:dyDescent="0.2">
      <c r="A251" s="8">
        <f t="shared" si="31"/>
        <v>234</v>
      </c>
      <c r="B251" s="5">
        <f t="shared" si="27"/>
        <v>47362</v>
      </c>
      <c r="C251" s="7">
        <f t="shared" si="32"/>
        <v>69657.779851473606</v>
      </c>
      <c r="D251" s="7">
        <f t="shared" si="35"/>
        <v>640.83813126876476</v>
      </c>
      <c r="E251" s="14">
        <f t="shared" si="28"/>
        <v>0</v>
      </c>
      <c r="F251" s="7">
        <f t="shared" si="29"/>
        <v>640.83813126876476</v>
      </c>
      <c r="G251" s="7">
        <f t="shared" si="33"/>
        <v>466.69368164008074</v>
      </c>
      <c r="H251" s="7">
        <f t="shared" si="34"/>
        <v>174.14444962868401</v>
      </c>
      <c r="I251" s="7">
        <f t="shared" si="30"/>
        <v>69191.086169833521</v>
      </c>
      <c r="J251" s="7">
        <f>SUM($H$18:$H251)</f>
        <v>67147.208886724417</v>
      </c>
    </row>
    <row r="252" spans="1:10" x14ac:dyDescent="0.2">
      <c r="A252" s="8">
        <f t="shared" si="31"/>
        <v>235</v>
      </c>
      <c r="B252" s="5">
        <f t="shared" si="27"/>
        <v>47392</v>
      </c>
      <c r="C252" s="7">
        <f t="shared" si="32"/>
        <v>69191.086169833521</v>
      </c>
      <c r="D252" s="7">
        <f t="shared" si="35"/>
        <v>640.83813126876476</v>
      </c>
      <c r="E252" s="14">
        <f t="shared" si="28"/>
        <v>0</v>
      </c>
      <c r="F252" s="7">
        <f t="shared" si="29"/>
        <v>640.83813126876476</v>
      </c>
      <c r="G252" s="7">
        <f t="shared" si="33"/>
        <v>467.86041584418092</v>
      </c>
      <c r="H252" s="7">
        <f t="shared" si="34"/>
        <v>172.97771542458381</v>
      </c>
      <c r="I252" s="7">
        <f t="shared" si="30"/>
        <v>68723.225753989347</v>
      </c>
      <c r="J252" s="7">
        <f>SUM($H$18:$H252)</f>
        <v>67320.186602148999</v>
      </c>
    </row>
    <row r="253" spans="1:10" x14ac:dyDescent="0.2">
      <c r="A253" s="8">
        <f t="shared" si="31"/>
        <v>236</v>
      </c>
      <c r="B253" s="5">
        <f t="shared" si="27"/>
        <v>47423</v>
      </c>
      <c r="C253" s="7">
        <f t="shared" si="32"/>
        <v>68723.225753989347</v>
      </c>
      <c r="D253" s="7">
        <f t="shared" si="35"/>
        <v>640.83813126876476</v>
      </c>
      <c r="E253" s="14">
        <f t="shared" si="28"/>
        <v>0</v>
      </c>
      <c r="F253" s="7">
        <f t="shared" si="29"/>
        <v>640.83813126876476</v>
      </c>
      <c r="G253" s="7">
        <f t="shared" si="33"/>
        <v>469.03006688379139</v>
      </c>
      <c r="H253" s="7">
        <f t="shared" si="34"/>
        <v>171.80806438497336</v>
      </c>
      <c r="I253" s="7">
        <f t="shared" si="30"/>
        <v>68254.195687105559</v>
      </c>
      <c r="J253" s="7">
        <f>SUM($H$18:$H253)</f>
        <v>67491.994666533967</v>
      </c>
    </row>
    <row r="254" spans="1:10" x14ac:dyDescent="0.2">
      <c r="A254" s="8">
        <f t="shared" si="31"/>
        <v>237</v>
      </c>
      <c r="B254" s="5">
        <f t="shared" si="27"/>
        <v>47453</v>
      </c>
      <c r="C254" s="7">
        <f t="shared" si="32"/>
        <v>68254.195687105559</v>
      </c>
      <c r="D254" s="7">
        <f t="shared" si="35"/>
        <v>640.83813126876476</v>
      </c>
      <c r="E254" s="14">
        <f t="shared" si="28"/>
        <v>0</v>
      </c>
      <c r="F254" s="7">
        <f t="shared" si="29"/>
        <v>640.83813126876476</v>
      </c>
      <c r="G254" s="7">
        <f t="shared" si="33"/>
        <v>470.20264205100091</v>
      </c>
      <c r="H254" s="7">
        <f t="shared" si="34"/>
        <v>170.63548921776388</v>
      </c>
      <c r="I254" s="7">
        <f t="shared" si="30"/>
        <v>67783.993045054565</v>
      </c>
      <c r="J254" s="7">
        <f>SUM($H$18:$H254)</f>
        <v>67662.630155751729</v>
      </c>
    </row>
    <row r="255" spans="1:10" x14ac:dyDescent="0.2">
      <c r="A255" s="8">
        <f t="shared" si="31"/>
        <v>238</v>
      </c>
      <c r="B255" s="5">
        <f t="shared" si="27"/>
        <v>47484</v>
      </c>
      <c r="C255" s="7">
        <f t="shared" si="32"/>
        <v>67783.993045054565</v>
      </c>
      <c r="D255" s="7">
        <f t="shared" si="35"/>
        <v>640.83813126876476</v>
      </c>
      <c r="E255" s="14">
        <f t="shared" si="28"/>
        <v>0</v>
      </c>
      <c r="F255" s="7">
        <f t="shared" si="29"/>
        <v>640.83813126876476</v>
      </c>
      <c r="G255" s="7">
        <f t="shared" si="33"/>
        <v>471.37814865612836</v>
      </c>
      <c r="H255" s="7">
        <f t="shared" si="34"/>
        <v>169.45998261263642</v>
      </c>
      <c r="I255" s="7">
        <f t="shared" si="30"/>
        <v>67312.614896398431</v>
      </c>
      <c r="J255" s="7">
        <f>SUM($H$18:$H255)</f>
        <v>67832.090138364365</v>
      </c>
    </row>
    <row r="256" spans="1:10" x14ac:dyDescent="0.2">
      <c r="A256" s="8">
        <f t="shared" si="31"/>
        <v>239</v>
      </c>
      <c r="B256" s="5">
        <f t="shared" si="27"/>
        <v>47515</v>
      </c>
      <c r="C256" s="7">
        <f t="shared" si="32"/>
        <v>67312.614896398431</v>
      </c>
      <c r="D256" s="7">
        <f t="shared" si="35"/>
        <v>640.83813126876476</v>
      </c>
      <c r="E256" s="14">
        <f t="shared" si="28"/>
        <v>0</v>
      </c>
      <c r="F256" s="7">
        <f t="shared" si="29"/>
        <v>640.83813126876476</v>
      </c>
      <c r="G256" s="7">
        <f t="shared" si="33"/>
        <v>472.55659402776871</v>
      </c>
      <c r="H256" s="7">
        <f t="shared" si="34"/>
        <v>168.28153724099607</v>
      </c>
      <c r="I256" s="7">
        <f t="shared" si="30"/>
        <v>66840.058302370657</v>
      </c>
      <c r="J256" s="7">
        <f>SUM($H$18:$H256)</f>
        <v>68000.371675605362</v>
      </c>
    </row>
    <row r="257" spans="1:10" x14ac:dyDescent="0.2">
      <c r="A257" s="8">
        <f t="shared" si="31"/>
        <v>240</v>
      </c>
      <c r="B257" s="5">
        <f t="shared" si="27"/>
        <v>47543</v>
      </c>
      <c r="C257" s="7">
        <f t="shared" si="32"/>
        <v>66840.058302370657</v>
      </c>
      <c r="D257" s="7">
        <f t="shared" si="35"/>
        <v>640.83813126876476</v>
      </c>
      <c r="E257" s="14">
        <f t="shared" si="28"/>
        <v>0</v>
      </c>
      <c r="F257" s="7">
        <f t="shared" si="29"/>
        <v>640.83813126876476</v>
      </c>
      <c r="G257" s="7">
        <f t="shared" si="33"/>
        <v>473.73798551283812</v>
      </c>
      <c r="H257" s="7">
        <f t="shared" si="34"/>
        <v>167.10014575592663</v>
      </c>
      <c r="I257" s="7">
        <f t="shared" si="30"/>
        <v>66366.320316857818</v>
      </c>
      <c r="J257" s="7">
        <f>SUM($H$18:$H257)</f>
        <v>68167.471821361294</v>
      </c>
    </row>
    <row r="258" spans="1:10" x14ac:dyDescent="0.2">
      <c r="A258" s="8">
        <f t="shared" si="31"/>
        <v>241</v>
      </c>
      <c r="B258" s="5">
        <f t="shared" si="27"/>
        <v>47574</v>
      </c>
      <c r="C258" s="7">
        <f t="shared" si="32"/>
        <v>66366.320316857818</v>
      </c>
      <c r="D258" s="7">
        <f t="shared" si="35"/>
        <v>640.83813126876476</v>
      </c>
      <c r="E258" s="14">
        <f t="shared" si="28"/>
        <v>0</v>
      </c>
      <c r="F258" s="7">
        <f t="shared" si="29"/>
        <v>640.83813126876476</v>
      </c>
      <c r="G258" s="7">
        <f t="shared" si="33"/>
        <v>474.92233047662023</v>
      </c>
      <c r="H258" s="7">
        <f t="shared" si="34"/>
        <v>165.91580079214455</v>
      </c>
      <c r="I258" s="7">
        <f t="shared" si="30"/>
        <v>65891.397986381198</v>
      </c>
      <c r="J258" s="7">
        <f>SUM($H$18:$H258)</f>
        <v>68333.387622153445</v>
      </c>
    </row>
    <row r="259" spans="1:10" x14ac:dyDescent="0.2">
      <c r="A259" s="8">
        <f t="shared" si="31"/>
        <v>242</v>
      </c>
      <c r="B259" s="5">
        <f t="shared" si="27"/>
        <v>47604</v>
      </c>
      <c r="C259" s="7">
        <f t="shared" si="32"/>
        <v>65891.397986381198</v>
      </c>
      <c r="D259" s="7">
        <f t="shared" si="35"/>
        <v>640.83813126876476</v>
      </c>
      <c r="E259" s="14">
        <f t="shared" si="28"/>
        <v>0</v>
      </c>
      <c r="F259" s="7">
        <f t="shared" si="29"/>
        <v>640.83813126876476</v>
      </c>
      <c r="G259" s="7">
        <f t="shared" si="33"/>
        <v>476.10963630281174</v>
      </c>
      <c r="H259" s="7">
        <f t="shared" si="34"/>
        <v>164.72849496595299</v>
      </c>
      <c r="I259" s="7">
        <f t="shared" si="30"/>
        <v>65415.288350078386</v>
      </c>
      <c r="J259" s="7">
        <f>SUM($H$18:$H259)</f>
        <v>68498.116117119396</v>
      </c>
    </row>
    <row r="260" spans="1:10" x14ac:dyDescent="0.2">
      <c r="A260" s="8">
        <f t="shared" si="31"/>
        <v>243</v>
      </c>
      <c r="B260" s="5">
        <f t="shared" si="27"/>
        <v>47635</v>
      </c>
      <c r="C260" s="7">
        <f t="shared" si="32"/>
        <v>65415.288350078386</v>
      </c>
      <c r="D260" s="7">
        <f t="shared" si="35"/>
        <v>640.83813126876476</v>
      </c>
      <c r="E260" s="14">
        <f t="shared" si="28"/>
        <v>0</v>
      </c>
      <c r="F260" s="7">
        <f t="shared" si="29"/>
        <v>640.83813126876476</v>
      </c>
      <c r="G260" s="7">
        <f t="shared" si="33"/>
        <v>477.29991039356878</v>
      </c>
      <c r="H260" s="7">
        <f t="shared" si="34"/>
        <v>163.53822087519595</v>
      </c>
      <c r="I260" s="7">
        <f t="shared" si="30"/>
        <v>64937.988439684821</v>
      </c>
      <c r="J260" s="7">
        <f>SUM($H$18:$H260)</f>
        <v>68661.654337994594</v>
      </c>
    </row>
    <row r="261" spans="1:10" x14ac:dyDescent="0.2">
      <c r="A261" s="8">
        <f t="shared" si="31"/>
        <v>244</v>
      </c>
      <c r="B261" s="5">
        <f t="shared" si="27"/>
        <v>47665</v>
      </c>
      <c r="C261" s="7">
        <f t="shared" si="32"/>
        <v>64937.988439684821</v>
      </c>
      <c r="D261" s="7">
        <f t="shared" si="35"/>
        <v>640.83813126876476</v>
      </c>
      <c r="E261" s="14">
        <f t="shared" si="28"/>
        <v>0</v>
      </c>
      <c r="F261" s="7">
        <f t="shared" si="29"/>
        <v>640.83813126876476</v>
      </c>
      <c r="G261" s="7">
        <f t="shared" si="33"/>
        <v>478.49316016955271</v>
      </c>
      <c r="H261" s="7">
        <f t="shared" si="34"/>
        <v>162.34497109921205</v>
      </c>
      <c r="I261" s="7">
        <f t="shared" si="30"/>
        <v>64459.495279515271</v>
      </c>
      <c r="J261" s="7">
        <f>SUM($H$18:$H261)</f>
        <v>68823.999309093808</v>
      </c>
    </row>
    <row r="262" spans="1:10" x14ac:dyDescent="0.2">
      <c r="A262" s="8">
        <f t="shared" si="31"/>
        <v>245</v>
      </c>
      <c r="B262" s="5">
        <f t="shared" si="27"/>
        <v>47696</v>
      </c>
      <c r="C262" s="7">
        <f t="shared" si="32"/>
        <v>64459.495279515271</v>
      </c>
      <c r="D262" s="7">
        <f t="shared" si="35"/>
        <v>640.83813126876476</v>
      </c>
      <c r="E262" s="14">
        <f t="shared" si="28"/>
        <v>0</v>
      </c>
      <c r="F262" s="7">
        <f t="shared" si="29"/>
        <v>640.83813126876476</v>
      </c>
      <c r="G262" s="7">
        <f t="shared" si="33"/>
        <v>479.68939306997657</v>
      </c>
      <c r="H262" s="7">
        <f t="shared" si="34"/>
        <v>161.14873819878818</v>
      </c>
      <c r="I262" s="7">
        <f t="shared" si="30"/>
        <v>63979.805886445298</v>
      </c>
      <c r="J262" s="7">
        <f>SUM($H$18:$H262)</f>
        <v>68985.14804729259</v>
      </c>
    </row>
    <row r="263" spans="1:10" x14ac:dyDescent="0.2">
      <c r="A263" s="8">
        <f t="shared" si="31"/>
        <v>246</v>
      </c>
      <c r="B263" s="5">
        <f t="shared" si="27"/>
        <v>47727</v>
      </c>
      <c r="C263" s="7">
        <f t="shared" si="32"/>
        <v>63979.805886445298</v>
      </c>
      <c r="D263" s="7">
        <f t="shared" si="35"/>
        <v>640.83813126876476</v>
      </c>
      <c r="E263" s="14">
        <f t="shared" si="28"/>
        <v>0</v>
      </c>
      <c r="F263" s="7">
        <f t="shared" si="29"/>
        <v>640.83813126876476</v>
      </c>
      <c r="G263" s="7">
        <f t="shared" si="33"/>
        <v>480.88861655265151</v>
      </c>
      <c r="H263" s="7">
        <f t="shared" si="34"/>
        <v>159.94951471611324</v>
      </c>
      <c r="I263" s="7">
        <f t="shared" si="30"/>
        <v>63498.917269892649</v>
      </c>
      <c r="J263" s="7">
        <f>SUM($H$18:$H263)</f>
        <v>69145.097562008697</v>
      </c>
    </row>
    <row r="264" spans="1:10" x14ac:dyDescent="0.2">
      <c r="A264" s="8">
        <f t="shared" si="31"/>
        <v>247</v>
      </c>
      <c r="B264" s="5">
        <f t="shared" si="27"/>
        <v>47757</v>
      </c>
      <c r="C264" s="7">
        <f t="shared" si="32"/>
        <v>63498.917269892649</v>
      </c>
      <c r="D264" s="7">
        <f t="shared" si="35"/>
        <v>640.83813126876476</v>
      </c>
      <c r="E264" s="14">
        <f t="shared" si="28"/>
        <v>0</v>
      </c>
      <c r="F264" s="7">
        <f t="shared" si="29"/>
        <v>640.83813126876476</v>
      </c>
      <c r="G264" s="7">
        <f t="shared" si="33"/>
        <v>482.09083809403313</v>
      </c>
      <c r="H264" s="7">
        <f t="shared" si="34"/>
        <v>158.74729317473162</v>
      </c>
      <c r="I264" s="7">
        <f t="shared" si="30"/>
        <v>63016.826431798618</v>
      </c>
      <c r="J264" s="7">
        <f>SUM($H$18:$H264)</f>
        <v>69303.84485518343</v>
      </c>
    </row>
    <row r="265" spans="1:10" x14ac:dyDescent="0.2">
      <c r="A265" s="8">
        <f t="shared" si="31"/>
        <v>248</v>
      </c>
      <c r="B265" s="5">
        <f t="shared" si="27"/>
        <v>47788</v>
      </c>
      <c r="C265" s="7">
        <f t="shared" si="32"/>
        <v>63016.826431798618</v>
      </c>
      <c r="D265" s="7">
        <f t="shared" si="35"/>
        <v>640.83813126876476</v>
      </c>
      <c r="E265" s="14">
        <f t="shared" si="28"/>
        <v>0</v>
      </c>
      <c r="F265" s="7">
        <f t="shared" si="29"/>
        <v>640.83813126876476</v>
      </c>
      <c r="G265" s="7">
        <f t="shared" si="33"/>
        <v>483.29606518926823</v>
      </c>
      <c r="H265" s="7">
        <f t="shared" si="34"/>
        <v>157.54206607949655</v>
      </c>
      <c r="I265" s="7">
        <f t="shared" si="30"/>
        <v>62533.530366609346</v>
      </c>
      <c r="J265" s="7">
        <f>SUM($H$18:$H265)</f>
        <v>69461.386921262922</v>
      </c>
    </row>
    <row r="266" spans="1:10" x14ac:dyDescent="0.2">
      <c r="A266" s="8">
        <f t="shared" si="31"/>
        <v>249</v>
      </c>
      <c r="B266" s="5">
        <f t="shared" si="27"/>
        <v>47818</v>
      </c>
      <c r="C266" s="7">
        <f t="shared" si="32"/>
        <v>62533.530366609346</v>
      </c>
      <c r="D266" s="7">
        <f t="shared" si="35"/>
        <v>640.83813126876476</v>
      </c>
      <c r="E266" s="14">
        <f t="shared" si="28"/>
        <v>0</v>
      </c>
      <c r="F266" s="7">
        <f t="shared" si="29"/>
        <v>640.83813126876476</v>
      </c>
      <c r="G266" s="7">
        <f t="shared" si="33"/>
        <v>484.50430535224143</v>
      </c>
      <c r="H266" s="7">
        <f t="shared" si="34"/>
        <v>156.33382591652335</v>
      </c>
      <c r="I266" s="7">
        <f t="shared" si="30"/>
        <v>62049.026061257107</v>
      </c>
      <c r="J266" s="7">
        <f>SUM($H$18:$H266)</f>
        <v>69617.720747179439</v>
      </c>
    </row>
    <row r="267" spans="1:10" x14ac:dyDescent="0.2">
      <c r="A267" s="8">
        <f t="shared" si="31"/>
        <v>250</v>
      </c>
      <c r="B267" s="5">
        <f t="shared" si="27"/>
        <v>47849</v>
      </c>
      <c r="C267" s="7">
        <f t="shared" si="32"/>
        <v>62049.026061257107</v>
      </c>
      <c r="D267" s="7">
        <f t="shared" si="35"/>
        <v>640.83813126876476</v>
      </c>
      <c r="E267" s="14">
        <f t="shared" si="28"/>
        <v>0</v>
      </c>
      <c r="F267" s="7">
        <f t="shared" si="29"/>
        <v>640.83813126876476</v>
      </c>
      <c r="G267" s="7">
        <f t="shared" si="33"/>
        <v>485.71556611562198</v>
      </c>
      <c r="H267" s="7">
        <f t="shared" si="34"/>
        <v>155.12256515314274</v>
      </c>
      <c r="I267" s="7">
        <f t="shared" si="30"/>
        <v>61563.310495141486</v>
      </c>
      <c r="J267" s="7">
        <f>SUM($H$18:$H267)</f>
        <v>69772.843312332581</v>
      </c>
    </row>
    <row r="268" spans="1:10" x14ac:dyDescent="0.2">
      <c r="A268" s="8">
        <f t="shared" si="31"/>
        <v>251</v>
      </c>
      <c r="B268" s="5">
        <f t="shared" si="27"/>
        <v>47880</v>
      </c>
      <c r="C268" s="7">
        <f t="shared" si="32"/>
        <v>61563.310495141486</v>
      </c>
      <c r="D268" s="7">
        <f t="shared" si="35"/>
        <v>640.83813126876476</v>
      </c>
      <c r="E268" s="14">
        <f t="shared" si="28"/>
        <v>0</v>
      </c>
      <c r="F268" s="7">
        <f t="shared" si="29"/>
        <v>640.83813126876476</v>
      </c>
      <c r="G268" s="7">
        <f t="shared" si="33"/>
        <v>486.92985503091109</v>
      </c>
      <c r="H268" s="7">
        <f t="shared" si="34"/>
        <v>153.9082762378537</v>
      </c>
      <c r="I268" s="7">
        <f t="shared" si="30"/>
        <v>61076.380640110576</v>
      </c>
      <c r="J268" s="7">
        <f>SUM($H$18:$H268)</f>
        <v>69926.751588570434</v>
      </c>
    </row>
    <row r="269" spans="1:10" x14ac:dyDescent="0.2">
      <c r="A269" s="8">
        <f t="shared" si="31"/>
        <v>252</v>
      </c>
      <c r="B269" s="5">
        <f t="shared" si="27"/>
        <v>47908</v>
      </c>
      <c r="C269" s="7">
        <f t="shared" si="32"/>
        <v>61076.380640110576</v>
      </c>
      <c r="D269" s="7">
        <f t="shared" si="35"/>
        <v>640.83813126876476</v>
      </c>
      <c r="E269" s="14">
        <f t="shared" si="28"/>
        <v>0</v>
      </c>
      <c r="F269" s="7">
        <f t="shared" si="29"/>
        <v>640.83813126876476</v>
      </c>
      <c r="G269" s="7">
        <f t="shared" si="33"/>
        <v>488.14717966848832</v>
      </c>
      <c r="H269" s="7">
        <f t="shared" si="34"/>
        <v>152.69095160027643</v>
      </c>
      <c r="I269" s="7">
        <f t="shared" si="30"/>
        <v>60588.23346044209</v>
      </c>
      <c r="J269" s="7">
        <f>SUM($H$18:$H269)</f>
        <v>70079.442540170712</v>
      </c>
    </row>
    <row r="270" spans="1:10" x14ac:dyDescent="0.2">
      <c r="A270" s="8">
        <f t="shared" si="31"/>
        <v>253</v>
      </c>
      <c r="B270" s="5">
        <f t="shared" si="27"/>
        <v>47939</v>
      </c>
      <c r="C270" s="7">
        <f t="shared" si="32"/>
        <v>60588.23346044209</v>
      </c>
      <c r="D270" s="7">
        <f t="shared" si="35"/>
        <v>640.83813126876476</v>
      </c>
      <c r="E270" s="14">
        <f t="shared" si="28"/>
        <v>0</v>
      </c>
      <c r="F270" s="7">
        <f t="shared" si="29"/>
        <v>640.83813126876476</v>
      </c>
      <c r="G270" s="7">
        <f t="shared" si="33"/>
        <v>489.36754761765951</v>
      </c>
      <c r="H270" s="7">
        <f t="shared" si="34"/>
        <v>151.47058365110522</v>
      </c>
      <c r="I270" s="7">
        <f t="shared" si="30"/>
        <v>60098.865912824433</v>
      </c>
      <c r="J270" s="7">
        <f>SUM($H$18:$H270)</f>
        <v>70230.913123821811</v>
      </c>
    </row>
    <row r="271" spans="1:10" x14ac:dyDescent="0.2">
      <c r="A271" s="8">
        <f t="shared" si="31"/>
        <v>254</v>
      </c>
      <c r="B271" s="5">
        <f t="shared" si="27"/>
        <v>47969</v>
      </c>
      <c r="C271" s="7">
        <f t="shared" si="32"/>
        <v>60098.865912824433</v>
      </c>
      <c r="D271" s="7">
        <f t="shared" si="35"/>
        <v>640.83813126876476</v>
      </c>
      <c r="E271" s="14">
        <f t="shared" si="28"/>
        <v>0</v>
      </c>
      <c r="F271" s="7">
        <f t="shared" si="29"/>
        <v>640.83813126876476</v>
      </c>
      <c r="G271" s="7">
        <f t="shared" si="33"/>
        <v>490.59096648670368</v>
      </c>
      <c r="H271" s="7">
        <f t="shared" si="34"/>
        <v>150.24716478206108</v>
      </c>
      <c r="I271" s="7">
        <f t="shared" si="30"/>
        <v>59608.274946337726</v>
      </c>
      <c r="J271" s="7">
        <f>SUM($H$18:$H271)</f>
        <v>70381.160288603875</v>
      </c>
    </row>
    <row r="272" spans="1:10" x14ac:dyDescent="0.2">
      <c r="A272" s="8">
        <f t="shared" si="31"/>
        <v>255</v>
      </c>
      <c r="B272" s="5">
        <f t="shared" si="27"/>
        <v>48000</v>
      </c>
      <c r="C272" s="7">
        <f t="shared" si="32"/>
        <v>59608.274946337726</v>
      </c>
      <c r="D272" s="7">
        <f t="shared" si="35"/>
        <v>640.83813126876476</v>
      </c>
      <c r="E272" s="14">
        <f t="shared" si="28"/>
        <v>0</v>
      </c>
      <c r="F272" s="7">
        <f t="shared" si="29"/>
        <v>640.83813126876476</v>
      </c>
      <c r="G272" s="7">
        <f t="shared" si="33"/>
        <v>491.81744390292044</v>
      </c>
      <c r="H272" s="7">
        <f t="shared" si="34"/>
        <v>149.02068736584431</v>
      </c>
      <c r="I272" s="7">
        <f t="shared" si="30"/>
        <v>59116.457502434809</v>
      </c>
      <c r="J272" s="7">
        <f>SUM($H$18:$H272)</f>
        <v>70530.180975969721</v>
      </c>
    </row>
    <row r="273" spans="1:10" x14ac:dyDescent="0.2">
      <c r="A273" s="8">
        <f t="shared" si="31"/>
        <v>256</v>
      </c>
      <c r="B273" s="5">
        <f t="shared" si="27"/>
        <v>48030</v>
      </c>
      <c r="C273" s="7">
        <f t="shared" si="32"/>
        <v>59116.457502434809</v>
      </c>
      <c r="D273" s="7">
        <f t="shared" si="35"/>
        <v>640.83813126876476</v>
      </c>
      <c r="E273" s="14">
        <f t="shared" si="28"/>
        <v>0</v>
      </c>
      <c r="F273" s="7">
        <f t="shared" si="29"/>
        <v>640.83813126876476</v>
      </c>
      <c r="G273" s="7">
        <f t="shared" si="33"/>
        <v>493.04698751267773</v>
      </c>
      <c r="H273" s="7">
        <f t="shared" si="34"/>
        <v>147.79114375608702</v>
      </c>
      <c r="I273" s="7">
        <f t="shared" si="30"/>
        <v>58623.410514922129</v>
      </c>
      <c r="J273" s="7">
        <f>SUM($H$18:$H273)</f>
        <v>70677.972119725804</v>
      </c>
    </row>
    <row r="274" spans="1:10" x14ac:dyDescent="0.2">
      <c r="A274" s="8">
        <f t="shared" si="31"/>
        <v>257</v>
      </c>
      <c r="B274" s="5">
        <f t="shared" ref="B274:B337" si="36">IF(Pay_Num&lt;&gt;"",DATE(YEAR(Loan_Start),MONTH(Loan_Start)+(Pay_Num)*12/Num_Pmt_Per_Year,DAY(Loan_Start)),"")</f>
        <v>48061</v>
      </c>
      <c r="C274" s="7">
        <f t="shared" si="32"/>
        <v>58623.410514922129</v>
      </c>
      <c r="D274" s="7">
        <f t="shared" si="35"/>
        <v>640.83813126876476</v>
      </c>
      <c r="E274" s="14">
        <f t="shared" ref="E274:E337" si="37">IF(AND(Pay_Num&lt;&gt;"",Sched_Pay+Scheduled_Extra_Payments&lt;Beg_Bal),Scheduled_Extra_Payments,IF(AND(Pay_Num&lt;&gt;"",Beg_Bal-Sched_Pay&gt;0),Beg_Bal-Sched_Pay,IF(Pay_Num&lt;&gt;"",0,"")))</f>
        <v>0</v>
      </c>
      <c r="F274" s="7">
        <f t="shared" ref="F274:F337" si="38">IF(AND(Pay_Num&lt;&gt;"",Sched_Pay+Extra_Pay&lt;Beg_Bal),Sched_Pay+Extra_Pay,IF(Pay_Num&lt;&gt;"",Beg_Bal,""))</f>
        <v>640.83813126876476</v>
      </c>
      <c r="G274" s="7">
        <f t="shared" si="33"/>
        <v>494.27960498145944</v>
      </c>
      <c r="H274" s="7">
        <f t="shared" si="34"/>
        <v>146.55852628730531</v>
      </c>
      <c r="I274" s="7">
        <f t="shared" ref="I274:I337" si="39">IF(AND(Pay_Num&lt;&gt;"",Sched_Pay+Extra_Pay&lt;Beg_Bal),Beg_Bal-Princ,IF(Pay_Num&lt;&gt;"",0,""))</f>
        <v>58129.130909940672</v>
      </c>
      <c r="J274" s="7">
        <f>SUM($H$18:$H274)</f>
        <v>70824.530646013111</v>
      </c>
    </row>
    <row r="275" spans="1:10" x14ac:dyDescent="0.2">
      <c r="A275" s="8">
        <f t="shared" ref="A275:A338" si="40">IF(Values_Entered,A274+1,"")</f>
        <v>258</v>
      </c>
      <c r="B275" s="5">
        <f t="shared" si="36"/>
        <v>48092</v>
      </c>
      <c r="C275" s="7">
        <f t="shared" ref="C275:C338" si="41">IF(Pay_Num&lt;&gt;"",I274,"")</f>
        <v>58129.130909940672</v>
      </c>
      <c r="D275" s="7">
        <f t="shared" si="35"/>
        <v>640.83813126876476</v>
      </c>
      <c r="E275" s="14">
        <f t="shared" si="37"/>
        <v>0</v>
      </c>
      <c r="F275" s="7">
        <f t="shared" si="38"/>
        <v>640.83813126876476</v>
      </c>
      <c r="G275" s="7">
        <f t="shared" ref="G275:G338" si="42">IF(Pay_Num&lt;&gt;"",Total_Pay-Int,"")</f>
        <v>495.51530399391311</v>
      </c>
      <c r="H275" s="7">
        <f t="shared" ref="H275:H338" si="43">IF(Pay_Num&lt;&gt;"",Beg_Bal*Interest_Rate/Num_Pmt_Per_Year,"")</f>
        <v>145.32282727485168</v>
      </c>
      <c r="I275" s="7">
        <f t="shared" si="39"/>
        <v>57633.615605946761</v>
      </c>
      <c r="J275" s="7">
        <f>SUM($H$18:$H275)</f>
        <v>70969.853473287963</v>
      </c>
    </row>
    <row r="276" spans="1:10" x14ac:dyDescent="0.2">
      <c r="A276" s="8">
        <f t="shared" si="40"/>
        <v>259</v>
      </c>
      <c r="B276" s="5">
        <f t="shared" si="36"/>
        <v>48122</v>
      </c>
      <c r="C276" s="7">
        <f t="shared" si="41"/>
        <v>57633.615605946761</v>
      </c>
      <c r="D276" s="7">
        <f t="shared" ref="D276:D339" si="44">IF(Pay_Num&lt;&gt;"",Scheduled_Monthly_Payment,"")</f>
        <v>640.83813126876476</v>
      </c>
      <c r="E276" s="14">
        <f t="shared" si="37"/>
        <v>0</v>
      </c>
      <c r="F276" s="7">
        <f t="shared" si="38"/>
        <v>640.83813126876476</v>
      </c>
      <c r="G276" s="7">
        <f t="shared" si="42"/>
        <v>496.75409225389785</v>
      </c>
      <c r="H276" s="7">
        <f t="shared" si="43"/>
        <v>144.0840390148669</v>
      </c>
      <c r="I276" s="7">
        <f t="shared" si="39"/>
        <v>57136.861513692864</v>
      </c>
      <c r="J276" s="7">
        <f>SUM($H$18:$H276)</f>
        <v>71113.937512302829</v>
      </c>
    </row>
    <row r="277" spans="1:10" x14ac:dyDescent="0.2">
      <c r="A277" s="8">
        <f t="shared" si="40"/>
        <v>260</v>
      </c>
      <c r="B277" s="5">
        <f t="shared" si="36"/>
        <v>48153</v>
      </c>
      <c r="C277" s="7">
        <f t="shared" si="41"/>
        <v>57136.861513692864</v>
      </c>
      <c r="D277" s="7">
        <f t="shared" si="44"/>
        <v>640.83813126876476</v>
      </c>
      <c r="E277" s="14">
        <f t="shared" si="37"/>
        <v>0</v>
      </c>
      <c r="F277" s="7">
        <f t="shared" si="38"/>
        <v>640.83813126876476</v>
      </c>
      <c r="G277" s="7">
        <f t="shared" si="42"/>
        <v>497.9959774845326</v>
      </c>
      <c r="H277" s="7">
        <f t="shared" si="43"/>
        <v>142.84215378423215</v>
      </c>
      <c r="I277" s="7">
        <f t="shared" si="39"/>
        <v>56638.86553620833</v>
      </c>
      <c r="J277" s="7">
        <f>SUM($H$18:$H277)</f>
        <v>71256.779666087066</v>
      </c>
    </row>
    <row r="278" spans="1:10" x14ac:dyDescent="0.2">
      <c r="A278" s="8">
        <f t="shared" si="40"/>
        <v>261</v>
      </c>
      <c r="B278" s="5">
        <f t="shared" si="36"/>
        <v>48183</v>
      </c>
      <c r="C278" s="7">
        <f t="shared" si="41"/>
        <v>56638.86553620833</v>
      </c>
      <c r="D278" s="7">
        <f t="shared" si="44"/>
        <v>640.83813126876476</v>
      </c>
      <c r="E278" s="14">
        <f t="shared" si="37"/>
        <v>0</v>
      </c>
      <c r="F278" s="7">
        <f t="shared" si="38"/>
        <v>640.83813126876476</v>
      </c>
      <c r="G278" s="7">
        <f t="shared" si="42"/>
        <v>499.24096742824395</v>
      </c>
      <c r="H278" s="7">
        <f t="shared" si="43"/>
        <v>141.59716384052084</v>
      </c>
      <c r="I278" s="7">
        <f t="shared" si="39"/>
        <v>56139.624568780084</v>
      </c>
      <c r="J278" s="7">
        <f>SUM($H$18:$H278)</f>
        <v>71398.376829927583</v>
      </c>
    </row>
    <row r="279" spans="1:10" x14ac:dyDescent="0.2">
      <c r="A279" s="8">
        <f t="shared" si="40"/>
        <v>262</v>
      </c>
      <c r="B279" s="5">
        <f t="shared" si="36"/>
        <v>48214</v>
      </c>
      <c r="C279" s="7">
        <f t="shared" si="41"/>
        <v>56139.624568780084</v>
      </c>
      <c r="D279" s="7">
        <f t="shared" si="44"/>
        <v>640.83813126876476</v>
      </c>
      <c r="E279" s="14">
        <f t="shared" si="37"/>
        <v>0</v>
      </c>
      <c r="F279" s="7">
        <f t="shared" si="38"/>
        <v>640.83813126876476</v>
      </c>
      <c r="G279" s="7">
        <f t="shared" si="42"/>
        <v>500.48906984681457</v>
      </c>
      <c r="H279" s="7">
        <f t="shared" si="43"/>
        <v>140.34906142195021</v>
      </c>
      <c r="I279" s="7">
        <f t="shared" si="39"/>
        <v>55639.135498933269</v>
      </c>
      <c r="J279" s="7">
        <f>SUM($H$18:$H279)</f>
        <v>71538.725891349532</v>
      </c>
    </row>
    <row r="280" spans="1:10" x14ac:dyDescent="0.2">
      <c r="A280" s="8">
        <f t="shared" si="40"/>
        <v>263</v>
      </c>
      <c r="B280" s="5">
        <f t="shared" si="36"/>
        <v>48245</v>
      </c>
      <c r="C280" s="7">
        <f t="shared" si="41"/>
        <v>55639.135498933269</v>
      </c>
      <c r="D280" s="7">
        <f t="shared" si="44"/>
        <v>640.83813126876476</v>
      </c>
      <c r="E280" s="14">
        <f t="shared" si="37"/>
        <v>0</v>
      </c>
      <c r="F280" s="7">
        <f t="shared" si="38"/>
        <v>640.83813126876476</v>
      </c>
      <c r="G280" s="7">
        <f t="shared" si="42"/>
        <v>501.74029252143157</v>
      </c>
      <c r="H280" s="7">
        <f t="shared" si="43"/>
        <v>139.09783874733316</v>
      </c>
      <c r="I280" s="7">
        <f t="shared" si="39"/>
        <v>55137.395206411835</v>
      </c>
      <c r="J280" s="7">
        <f>SUM($H$18:$H280)</f>
        <v>71677.823730096861</v>
      </c>
    </row>
    <row r="281" spans="1:10" x14ac:dyDescent="0.2">
      <c r="A281" s="8">
        <f t="shared" si="40"/>
        <v>264</v>
      </c>
      <c r="B281" s="5">
        <f t="shared" si="36"/>
        <v>48274</v>
      </c>
      <c r="C281" s="7">
        <f t="shared" si="41"/>
        <v>55137.395206411835</v>
      </c>
      <c r="D281" s="7">
        <f t="shared" si="44"/>
        <v>640.83813126876476</v>
      </c>
      <c r="E281" s="14">
        <f t="shared" si="37"/>
        <v>0</v>
      </c>
      <c r="F281" s="7">
        <f t="shared" si="38"/>
        <v>640.83813126876476</v>
      </c>
      <c r="G281" s="7">
        <f t="shared" si="42"/>
        <v>502.99464325273516</v>
      </c>
      <c r="H281" s="7">
        <f t="shared" si="43"/>
        <v>137.84348801602957</v>
      </c>
      <c r="I281" s="7">
        <f t="shared" si="39"/>
        <v>54634.400563159099</v>
      </c>
      <c r="J281" s="7">
        <f>SUM($H$18:$H281)</f>
        <v>71815.667218112896</v>
      </c>
    </row>
    <row r="282" spans="1:10" x14ac:dyDescent="0.2">
      <c r="A282" s="8">
        <f t="shared" si="40"/>
        <v>265</v>
      </c>
      <c r="B282" s="5">
        <f t="shared" si="36"/>
        <v>48305</v>
      </c>
      <c r="C282" s="7">
        <f t="shared" si="41"/>
        <v>54634.400563159099</v>
      </c>
      <c r="D282" s="7">
        <f t="shared" si="44"/>
        <v>640.83813126876476</v>
      </c>
      <c r="E282" s="14">
        <f t="shared" si="37"/>
        <v>0</v>
      </c>
      <c r="F282" s="7">
        <f t="shared" si="38"/>
        <v>640.83813126876476</v>
      </c>
      <c r="G282" s="7">
        <f t="shared" si="42"/>
        <v>504.25212986086706</v>
      </c>
      <c r="H282" s="7">
        <f t="shared" si="43"/>
        <v>136.58600140789773</v>
      </c>
      <c r="I282" s="7">
        <f t="shared" si="39"/>
        <v>54130.148433298229</v>
      </c>
      <c r="J282" s="7">
        <f>SUM($H$18:$H282)</f>
        <v>71952.25321952079</v>
      </c>
    </row>
    <row r="283" spans="1:10" x14ac:dyDescent="0.2">
      <c r="A283" s="8">
        <f t="shared" si="40"/>
        <v>266</v>
      </c>
      <c r="B283" s="5">
        <f t="shared" si="36"/>
        <v>48335</v>
      </c>
      <c r="C283" s="7">
        <f t="shared" si="41"/>
        <v>54130.148433298229</v>
      </c>
      <c r="D283" s="7">
        <f t="shared" si="44"/>
        <v>640.83813126876476</v>
      </c>
      <c r="E283" s="14">
        <f t="shared" si="37"/>
        <v>0</v>
      </c>
      <c r="F283" s="7">
        <f t="shared" si="38"/>
        <v>640.83813126876476</v>
      </c>
      <c r="G283" s="7">
        <f t="shared" si="42"/>
        <v>505.51276018551914</v>
      </c>
      <c r="H283" s="7">
        <f t="shared" si="43"/>
        <v>135.32537108324559</v>
      </c>
      <c r="I283" s="7">
        <f t="shared" si="39"/>
        <v>53624.635673112709</v>
      </c>
      <c r="J283" s="7">
        <f>SUM($H$18:$H283)</f>
        <v>72087.57859060404</v>
      </c>
    </row>
    <row r="284" spans="1:10" x14ac:dyDescent="0.2">
      <c r="A284" s="8">
        <f t="shared" si="40"/>
        <v>267</v>
      </c>
      <c r="B284" s="5">
        <f t="shared" si="36"/>
        <v>48366</v>
      </c>
      <c r="C284" s="7">
        <f t="shared" si="41"/>
        <v>53624.635673112709</v>
      </c>
      <c r="D284" s="7">
        <f t="shared" si="44"/>
        <v>640.83813126876476</v>
      </c>
      <c r="E284" s="14">
        <f t="shared" si="37"/>
        <v>0</v>
      </c>
      <c r="F284" s="7">
        <f t="shared" si="38"/>
        <v>640.83813126876476</v>
      </c>
      <c r="G284" s="7">
        <f t="shared" si="42"/>
        <v>506.77654208598301</v>
      </c>
      <c r="H284" s="7">
        <f t="shared" si="43"/>
        <v>134.06158918278177</v>
      </c>
      <c r="I284" s="7">
        <f t="shared" si="39"/>
        <v>53117.859131026729</v>
      </c>
      <c r="J284" s="7">
        <f>SUM($H$18:$H284)</f>
        <v>72221.640179786817</v>
      </c>
    </row>
    <row r="285" spans="1:10" x14ac:dyDescent="0.2">
      <c r="A285" s="8">
        <f t="shared" si="40"/>
        <v>268</v>
      </c>
      <c r="B285" s="5">
        <f t="shared" si="36"/>
        <v>48396</v>
      </c>
      <c r="C285" s="7">
        <f t="shared" si="41"/>
        <v>53117.859131026729</v>
      </c>
      <c r="D285" s="7">
        <f t="shared" si="44"/>
        <v>640.83813126876476</v>
      </c>
      <c r="E285" s="14">
        <f t="shared" si="37"/>
        <v>0</v>
      </c>
      <c r="F285" s="7">
        <f t="shared" si="38"/>
        <v>640.83813126876476</v>
      </c>
      <c r="G285" s="7">
        <f t="shared" si="42"/>
        <v>508.04348344119796</v>
      </c>
      <c r="H285" s="7">
        <f t="shared" si="43"/>
        <v>132.79464782756682</v>
      </c>
      <c r="I285" s="7">
        <f t="shared" si="39"/>
        <v>52609.815647585528</v>
      </c>
      <c r="J285" s="7">
        <f>SUM($H$18:$H285)</f>
        <v>72354.434827614386</v>
      </c>
    </row>
    <row r="286" spans="1:10" x14ac:dyDescent="0.2">
      <c r="A286" s="8">
        <f t="shared" si="40"/>
        <v>269</v>
      </c>
      <c r="B286" s="5">
        <f t="shared" si="36"/>
        <v>48427</v>
      </c>
      <c r="C286" s="7">
        <f t="shared" si="41"/>
        <v>52609.815647585528</v>
      </c>
      <c r="D286" s="7">
        <f t="shared" si="44"/>
        <v>640.83813126876476</v>
      </c>
      <c r="E286" s="14">
        <f t="shared" si="37"/>
        <v>0</v>
      </c>
      <c r="F286" s="7">
        <f t="shared" si="38"/>
        <v>640.83813126876476</v>
      </c>
      <c r="G286" s="7">
        <f t="shared" si="42"/>
        <v>509.31359214980091</v>
      </c>
      <c r="H286" s="7">
        <f t="shared" si="43"/>
        <v>131.52453911896382</v>
      </c>
      <c r="I286" s="7">
        <f t="shared" si="39"/>
        <v>52100.502055435725</v>
      </c>
      <c r="J286" s="7">
        <f>SUM($H$18:$H286)</f>
        <v>72485.959366733354</v>
      </c>
    </row>
    <row r="287" spans="1:10" x14ac:dyDescent="0.2">
      <c r="A287" s="8">
        <f t="shared" si="40"/>
        <v>270</v>
      </c>
      <c r="B287" s="5">
        <f t="shared" si="36"/>
        <v>48458</v>
      </c>
      <c r="C287" s="7">
        <f t="shared" si="41"/>
        <v>52100.502055435725</v>
      </c>
      <c r="D287" s="7">
        <f t="shared" si="44"/>
        <v>640.83813126876476</v>
      </c>
      <c r="E287" s="14">
        <f t="shared" si="37"/>
        <v>0</v>
      </c>
      <c r="F287" s="7">
        <f t="shared" si="38"/>
        <v>640.83813126876476</v>
      </c>
      <c r="G287" s="7">
        <f t="shared" si="42"/>
        <v>510.58687613017548</v>
      </c>
      <c r="H287" s="7">
        <f t="shared" si="43"/>
        <v>130.2512551385893</v>
      </c>
      <c r="I287" s="7">
        <f t="shared" si="39"/>
        <v>51589.91517930555</v>
      </c>
      <c r="J287" s="7">
        <f>SUM($H$18:$H287)</f>
        <v>72616.210621871942</v>
      </c>
    </row>
    <row r="288" spans="1:10" x14ac:dyDescent="0.2">
      <c r="A288" s="8">
        <f t="shared" si="40"/>
        <v>271</v>
      </c>
      <c r="B288" s="5">
        <f t="shared" si="36"/>
        <v>48488</v>
      </c>
      <c r="C288" s="7">
        <f t="shared" si="41"/>
        <v>51589.91517930555</v>
      </c>
      <c r="D288" s="7">
        <f t="shared" si="44"/>
        <v>640.83813126876476</v>
      </c>
      <c r="E288" s="14">
        <f t="shared" si="37"/>
        <v>0</v>
      </c>
      <c r="F288" s="7">
        <f t="shared" si="38"/>
        <v>640.83813126876476</v>
      </c>
      <c r="G288" s="7">
        <f t="shared" si="42"/>
        <v>511.86334332050092</v>
      </c>
      <c r="H288" s="7">
        <f t="shared" si="43"/>
        <v>128.97478794826387</v>
      </c>
      <c r="I288" s="7">
        <f t="shared" si="39"/>
        <v>51078.051835985047</v>
      </c>
      <c r="J288" s="7">
        <f>SUM($H$18:$H288)</f>
        <v>72745.185409820202</v>
      </c>
    </row>
    <row r="289" spans="1:10" x14ac:dyDescent="0.2">
      <c r="A289" s="8">
        <f t="shared" si="40"/>
        <v>272</v>
      </c>
      <c r="B289" s="5">
        <f t="shared" si="36"/>
        <v>48519</v>
      </c>
      <c r="C289" s="7">
        <f t="shared" si="41"/>
        <v>51078.051835985047</v>
      </c>
      <c r="D289" s="7">
        <f t="shared" si="44"/>
        <v>640.83813126876476</v>
      </c>
      <c r="E289" s="14">
        <f t="shared" si="37"/>
        <v>0</v>
      </c>
      <c r="F289" s="7">
        <f t="shared" si="38"/>
        <v>640.83813126876476</v>
      </c>
      <c r="G289" s="7">
        <f t="shared" si="42"/>
        <v>513.14300167880219</v>
      </c>
      <c r="H289" s="7">
        <f t="shared" si="43"/>
        <v>127.69512958996262</v>
      </c>
      <c r="I289" s="7">
        <f t="shared" si="39"/>
        <v>50564.908834306247</v>
      </c>
      <c r="J289" s="7">
        <f>SUM($H$18:$H289)</f>
        <v>72872.880539410166</v>
      </c>
    </row>
    <row r="290" spans="1:10" x14ac:dyDescent="0.2">
      <c r="A290" s="8">
        <f t="shared" si="40"/>
        <v>273</v>
      </c>
      <c r="B290" s="5">
        <f t="shared" si="36"/>
        <v>48549</v>
      </c>
      <c r="C290" s="7">
        <f t="shared" si="41"/>
        <v>50564.908834306247</v>
      </c>
      <c r="D290" s="7">
        <f t="shared" si="44"/>
        <v>640.83813126876476</v>
      </c>
      <c r="E290" s="14">
        <f t="shared" si="37"/>
        <v>0</v>
      </c>
      <c r="F290" s="7">
        <f t="shared" si="38"/>
        <v>640.83813126876476</v>
      </c>
      <c r="G290" s="7">
        <f t="shared" si="42"/>
        <v>514.42585918299915</v>
      </c>
      <c r="H290" s="7">
        <f t="shared" si="43"/>
        <v>126.41227208576561</v>
      </c>
      <c r="I290" s="7">
        <f t="shared" si="39"/>
        <v>50050.482975123246</v>
      </c>
      <c r="J290" s="7">
        <f>SUM($H$18:$H290)</f>
        <v>72999.292811495936</v>
      </c>
    </row>
    <row r="291" spans="1:10" x14ac:dyDescent="0.2">
      <c r="A291" s="8">
        <f t="shared" si="40"/>
        <v>274</v>
      </c>
      <c r="B291" s="5">
        <f t="shared" si="36"/>
        <v>48580</v>
      </c>
      <c r="C291" s="7">
        <f t="shared" si="41"/>
        <v>50050.482975123246</v>
      </c>
      <c r="D291" s="7">
        <f t="shared" si="44"/>
        <v>640.83813126876476</v>
      </c>
      <c r="E291" s="14">
        <f t="shared" si="37"/>
        <v>0</v>
      </c>
      <c r="F291" s="7">
        <f t="shared" si="38"/>
        <v>640.83813126876476</v>
      </c>
      <c r="G291" s="7">
        <f t="shared" si="42"/>
        <v>515.71192383095661</v>
      </c>
      <c r="H291" s="7">
        <f t="shared" si="43"/>
        <v>125.12620743780811</v>
      </c>
      <c r="I291" s="7">
        <f t="shared" si="39"/>
        <v>49534.771051292293</v>
      </c>
      <c r="J291" s="7">
        <f>SUM($H$18:$H291)</f>
        <v>73124.419018933739</v>
      </c>
    </row>
    <row r="292" spans="1:10" x14ac:dyDescent="0.2">
      <c r="A292" s="8">
        <f t="shared" si="40"/>
        <v>275</v>
      </c>
      <c r="B292" s="5">
        <f t="shared" si="36"/>
        <v>48611</v>
      </c>
      <c r="C292" s="7">
        <f t="shared" si="41"/>
        <v>49534.771051292293</v>
      </c>
      <c r="D292" s="7">
        <f t="shared" si="44"/>
        <v>640.83813126876476</v>
      </c>
      <c r="E292" s="14">
        <f t="shared" si="37"/>
        <v>0</v>
      </c>
      <c r="F292" s="7">
        <f t="shared" si="38"/>
        <v>640.83813126876476</v>
      </c>
      <c r="G292" s="7">
        <f t="shared" si="42"/>
        <v>517.00120364053407</v>
      </c>
      <c r="H292" s="7">
        <f t="shared" si="43"/>
        <v>123.83692762823073</v>
      </c>
      <c r="I292" s="7">
        <f t="shared" si="39"/>
        <v>49017.769847651762</v>
      </c>
      <c r="J292" s="7">
        <f>SUM($H$18:$H292)</f>
        <v>73248.255946561971</v>
      </c>
    </row>
    <row r="293" spans="1:10" x14ac:dyDescent="0.2">
      <c r="A293" s="8">
        <f t="shared" si="40"/>
        <v>276</v>
      </c>
      <c r="B293" s="5">
        <f t="shared" si="36"/>
        <v>48639</v>
      </c>
      <c r="C293" s="7">
        <f t="shared" si="41"/>
        <v>49017.769847651762</v>
      </c>
      <c r="D293" s="7">
        <f t="shared" si="44"/>
        <v>640.83813126876476</v>
      </c>
      <c r="E293" s="14">
        <f t="shared" si="37"/>
        <v>0</v>
      </c>
      <c r="F293" s="7">
        <f t="shared" si="38"/>
        <v>640.83813126876476</v>
      </c>
      <c r="G293" s="7">
        <f t="shared" si="42"/>
        <v>518.2937066496354</v>
      </c>
      <c r="H293" s="7">
        <f t="shared" si="43"/>
        <v>122.5444246191294</v>
      </c>
      <c r="I293" s="7">
        <f t="shared" si="39"/>
        <v>48499.476141002124</v>
      </c>
      <c r="J293" s="7">
        <f>SUM($H$18:$H293)</f>
        <v>73370.800371181103</v>
      </c>
    </row>
    <row r="294" spans="1:10" x14ac:dyDescent="0.2">
      <c r="A294" s="8">
        <f t="shared" si="40"/>
        <v>277</v>
      </c>
      <c r="B294" s="5">
        <f t="shared" si="36"/>
        <v>48670</v>
      </c>
      <c r="C294" s="7">
        <f t="shared" si="41"/>
        <v>48499.476141002124</v>
      </c>
      <c r="D294" s="7">
        <f t="shared" si="44"/>
        <v>640.83813126876476</v>
      </c>
      <c r="E294" s="14">
        <f t="shared" si="37"/>
        <v>0</v>
      </c>
      <c r="F294" s="7">
        <f t="shared" si="38"/>
        <v>640.83813126876476</v>
      </c>
      <c r="G294" s="7">
        <f t="shared" si="42"/>
        <v>519.58944091625949</v>
      </c>
      <c r="H294" s="7">
        <f t="shared" si="43"/>
        <v>121.24869035250531</v>
      </c>
      <c r="I294" s="7">
        <f t="shared" si="39"/>
        <v>47979.886700085866</v>
      </c>
      <c r="J294" s="7">
        <f>SUM($H$18:$H294)</f>
        <v>73492.049061533602</v>
      </c>
    </row>
    <row r="295" spans="1:10" x14ac:dyDescent="0.2">
      <c r="A295" s="8">
        <f t="shared" si="40"/>
        <v>278</v>
      </c>
      <c r="B295" s="5">
        <f t="shared" si="36"/>
        <v>48700</v>
      </c>
      <c r="C295" s="7">
        <f t="shared" si="41"/>
        <v>47979.886700085866</v>
      </c>
      <c r="D295" s="7">
        <f t="shared" si="44"/>
        <v>640.83813126876476</v>
      </c>
      <c r="E295" s="14">
        <f t="shared" si="37"/>
        <v>0</v>
      </c>
      <c r="F295" s="7">
        <f t="shared" si="38"/>
        <v>640.83813126876476</v>
      </c>
      <c r="G295" s="7">
        <f t="shared" si="42"/>
        <v>520.88841451855012</v>
      </c>
      <c r="H295" s="7">
        <f t="shared" si="43"/>
        <v>119.94971675021465</v>
      </c>
      <c r="I295" s="7">
        <f t="shared" si="39"/>
        <v>47458.998285567315</v>
      </c>
      <c r="J295" s="7">
        <f>SUM($H$18:$H295)</f>
        <v>73611.998778283814</v>
      </c>
    </row>
    <row r="296" spans="1:10" x14ac:dyDescent="0.2">
      <c r="A296" s="8">
        <f t="shared" si="40"/>
        <v>279</v>
      </c>
      <c r="B296" s="5">
        <f t="shared" si="36"/>
        <v>48731</v>
      </c>
      <c r="C296" s="7">
        <f t="shared" si="41"/>
        <v>47458.998285567315</v>
      </c>
      <c r="D296" s="7">
        <f t="shared" si="44"/>
        <v>640.83813126876476</v>
      </c>
      <c r="E296" s="14">
        <f t="shared" si="37"/>
        <v>0</v>
      </c>
      <c r="F296" s="7">
        <f t="shared" si="38"/>
        <v>640.83813126876476</v>
      </c>
      <c r="G296" s="7">
        <f t="shared" si="42"/>
        <v>522.19063555484649</v>
      </c>
      <c r="H296" s="7">
        <f t="shared" si="43"/>
        <v>118.64749571391827</v>
      </c>
      <c r="I296" s="7">
        <f t="shared" si="39"/>
        <v>46936.807650012466</v>
      </c>
      <c r="J296" s="7">
        <f>SUM($H$18:$H296)</f>
        <v>73730.646273997729</v>
      </c>
    </row>
    <row r="297" spans="1:10" x14ac:dyDescent="0.2">
      <c r="A297" s="8">
        <f t="shared" si="40"/>
        <v>280</v>
      </c>
      <c r="B297" s="5">
        <f t="shared" si="36"/>
        <v>48761</v>
      </c>
      <c r="C297" s="7">
        <f t="shared" si="41"/>
        <v>46936.807650012466</v>
      </c>
      <c r="D297" s="7">
        <f t="shared" si="44"/>
        <v>640.83813126876476</v>
      </c>
      <c r="E297" s="14">
        <f t="shared" si="37"/>
        <v>0</v>
      </c>
      <c r="F297" s="7">
        <f t="shared" si="38"/>
        <v>640.83813126876476</v>
      </c>
      <c r="G297" s="7">
        <f t="shared" si="42"/>
        <v>523.49611214373363</v>
      </c>
      <c r="H297" s="7">
        <f t="shared" si="43"/>
        <v>117.34201912503117</v>
      </c>
      <c r="I297" s="7">
        <f t="shared" si="39"/>
        <v>46413.311537868736</v>
      </c>
      <c r="J297" s="7">
        <f>SUM($H$18:$H297)</f>
        <v>73847.988293122762</v>
      </c>
    </row>
    <row r="298" spans="1:10" x14ac:dyDescent="0.2">
      <c r="A298" s="8">
        <f t="shared" si="40"/>
        <v>281</v>
      </c>
      <c r="B298" s="5">
        <f t="shared" si="36"/>
        <v>48792</v>
      </c>
      <c r="C298" s="7">
        <f t="shared" si="41"/>
        <v>46413.311537868736</v>
      </c>
      <c r="D298" s="7">
        <f t="shared" si="44"/>
        <v>640.83813126876476</v>
      </c>
      <c r="E298" s="14">
        <f t="shared" si="37"/>
        <v>0</v>
      </c>
      <c r="F298" s="7">
        <f t="shared" si="38"/>
        <v>640.83813126876476</v>
      </c>
      <c r="G298" s="7">
        <f t="shared" si="42"/>
        <v>524.80485242409293</v>
      </c>
      <c r="H298" s="7">
        <f t="shared" si="43"/>
        <v>116.03327884467183</v>
      </c>
      <c r="I298" s="7">
        <f t="shared" si="39"/>
        <v>45888.506685444641</v>
      </c>
      <c r="J298" s="7">
        <f>SUM($H$18:$H298)</f>
        <v>73964.021571967431</v>
      </c>
    </row>
    <row r="299" spans="1:10" x14ac:dyDescent="0.2">
      <c r="A299" s="8">
        <f t="shared" si="40"/>
        <v>282</v>
      </c>
      <c r="B299" s="5">
        <f t="shared" si="36"/>
        <v>48823</v>
      </c>
      <c r="C299" s="7">
        <f t="shared" si="41"/>
        <v>45888.506685444641</v>
      </c>
      <c r="D299" s="7">
        <f t="shared" si="44"/>
        <v>640.83813126876476</v>
      </c>
      <c r="E299" s="14">
        <f t="shared" si="37"/>
        <v>0</v>
      </c>
      <c r="F299" s="7">
        <f t="shared" si="38"/>
        <v>640.83813126876476</v>
      </c>
      <c r="G299" s="7">
        <f t="shared" si="42"/>
        <v>526.11686455515314</v>
      </c>
      <c r="H299" s="7">
        <f t="shared" si="43"/>
        <v>114.7212667136116</v>
      </c>
      <c r="I299" s="7">
        <f t="shared" si="39"/>
        <v>45362.38982088949</v>
      </c>
      <c r="J299" s="7">
        <f>SUM($H$18:$H299)</f>
        <v>74078.742838681035</v>
      </c>
    </row>
    <row r="300" spans="1:10" x14ac:dyDescent="0.2">
      <c r="A300" s="8">
        <f t="shared" si="40"/>
        <v>283</v>
      </c>
      <c r="B300" s="5">
        <f t="shared" si="36"/>
        <v>48853</v>
      </c>
      <c r="C300" s="7">
        <f t="shared" si="41"/>
        <v>45362.38982088949</v>
      </c>
      <c r="D300" s="7">
        <f t="shared" si="44"/>
        <v>640.83813126876476</v>
      </c>
      <c r="E300" s="14">
        <f t="shared" si="37"/>
        <v>0</v>
      </c>
      <c r="F300" s="7">
        <f t="shared" si="38"/>
        <v>640.83813126876476</v>
      </c>
      <c r="G300" s="7">
        <f t="shared" si="42"/>
        <v>527.43215671654104</v>
      </c>
      <c r="H300" s="7">
        <f t="shared" si="43"/>
        <v>113.40597455222371</v>
      </c>
      <c r="I300" s="7">
        <f t="shared" si="39"/>
        <v>44834.957664172951</v>
      </c>
      <c r="J300" s="7">
        <f>SUM($H$18:$H300)</f>
        <v>74192.14881323326</v>
      </c>
    </row>
    <row r="301" spans="1:10" x14ac:dyDescent="0.2">
      <c r="A301" s="8">
        <f t="shared" si="40"/>
        <v>284</v>
      </c>
      <c r="B301" s="5">
        <f t="shared" si="36"/>
        <v>48884</v>
      </c>
      <c r="C301" s="7">
        <f t="shared" si="41"/>
        <v>44834.957664172951</v>
      </c>
      <c r="D301" s="7">
        <f t="shared" si="44"/>
        <v>640.83813126876476</v>
      </c>
      <c r="E301" s="14">
        <f t="shared" si="37"/>
        <v>0</v>
      </c>
      <c r="F301" s="7">
        <f t="shared" si="38"/>
        <v>640.83813126876476</v>
      </c>
      <c r="G301" s="7">
        <f t="shared" si="42"/>
        <v>528.75073710833237</v>
      </c>
      <c r="H301" s="7">
        <f t="shared" si="43"/>
        <v>112.08739416043238</v>
      </c>
      <c r="I301" s="7">
        <f t="shared" si="39"/>
        <v>44306.206927064617</v>
      </c>
      <c r="J301" s="7">
        <f>SUM($H$18:$H301)</f>
        <v>74304.236207393697</v>
      </c>
    </row>
    <row r="302" spans="1:10" x14ac:dyDescent="0.2">
      <c r="A302" s="8">
        <f t="shared" si="40"/>
        <v>285</v>
      </c>
      <c r="B302" s="5">
        <f t="shared" si="36"/>
        <v>48914</v>
      </c>
      <c r="C302" s="7">
        <f t="shared" si="41"/>
        <v>44306.206927064617</v>
      </c>
      <c r="D302" s="7">
        <f t="shared" si="44"/>
        <v>640.83813126876476</v>
      </c>
      <c r="E302" s="14">
        <f t="shared" si="37"/>
        <v>0</v>
      </c>
      <c r="F302" s="7">
        <f t="shared" si="38"/>
        <v>640.83813126876476</v>
      </c>
      <c r="G302" s="7">
        <f t="shared" si="42"/>
        <v>530.07261395110322</v>
      </c>
      <c r="H302" s="7">
        <f t="shared" si="43"/>
        <v>110.76551731766153</v>
      </c>
      <c r="I302" s="7">
        <f t="shared" si="39"/>
        <v>43776.134313113515</v>
      </c>
      <c r="J302" s="7">
        <f>SUM($H$18:$H302)</f>
        <v>74415.001724711357</v>
      </c>
    </row>
    <row r="303" spans="1:10" x14ac:dyDescent="0.2">
      <c r="A303" s="8">
        <f t="shared" si="40"/>
        <v>286</v>
      </c>
      <c r="B303" s="5">
        <f t="shared" si="36"/>
        <v>48945</v>
      </c>
      <c r="C303" s="7">
        <f t="shared" si="41"/>
        <v>43776.134313113515</v>
      </c>
      <c r="D303" s="7">
        <f t="shared" si="44"/>
        <v>640.83813126876476</v>
      </c>
      <c r="E303" s="14">
        <f t="shared" si="37"/>
        <v>0</v>
      </c>
      <c r="F303" s="7">
        <f t="shared" si="38"/>
        <v>640.83813126876476</v>
      </c>
      <c r="G303" s="7">
        <f t="shared" si="42"/>
        <v>531.39779548598096</v>
      </c>
      <c r="H303" s="7">
        <f t="shared" si="43"/>
        <v>109.44033578278379</v>
      </c>
      <c r="I303" s="7">
        <f t="shared" si="39"/>
        <v>43244.736517627534</v>
      </c>
      <c r="J303" s="7">
        <f>SUM($H$18:$H303)</f>
        <v>74524.442060494141</v>
      </c>
    </row>
    <row r="304" spans="1:10" x14ac:dyDescent="0.2">
      <c r="A304" s="8">
        <f t="shared" si="40"/>
        <v>287</v>
      </c>
      <c r="B304" s="5">
        <f t="shared" si="36"/>
        <v>48976</v>
      </c>
      <c r="C304" s="7">
        <f t="shared" si="41"/>
        <v>43244.736517627534</v>
      </c>
      <c r="D304" s="7">
        <f t="shared" si="44"/>
        <v>640.83813126876476</v>
      </c>
      <c r="E304" s="14">
        <f t="shared" si="37"/>
        <v>0</v>
      </c>
      <c r="F304" s="7">
        <f t="shared" si="38"/>
        <v>640.83813126876476</v>
      </c>
      <c r="G304" s="7">
        <f t="shared" si="42"/>
        <v>532.72628997469587</v>
      </c>
      <c r="H304" s="7">
        <f t="shared" si="43"/>
        <v>108.11184129406882</v>
      </c>
      <c r="I304" s="7">
        <f t="shared" si="39"/>
        <v>42712.010227652841</v>
      </c>
      <c r="J304" s="7">
        <f>SUM($H$18:$H304)</f>
        <v>74632.553901788211</v>
      </c>
    </row>
    <row r="305" spans="1:10" x14ac:dyDescent="0.2">
      <c r="A305" s="8">
        <f t="shared" si="40"/>
        <v>288</v>
      </c>
      <c r="B305" s="5">
        <f t="shared" si="36"/>
        <v>49004</v>
      </c>
      <c r="C305" s="7">
        <f t="shared" si="41"/>
        <v>42712.010227652841</v>
      </c>
      <c r="D305" s="7">
        <f t="shared" si="44"/>
        <v>640.83813126876476</v>
      </c>
      <c r="E305" s="14">
        <f t="shared" si="37"/>
        <v>0</v>
      </c>
      <c r="F305" s="7">
        <f t="shared" si="38"/>
        <v>640.83813126876476</v>
      </c>
      <c r="G305" s="7">
        <f t="shared" si="42"/>
        <v>534.05810569963262</v>
      </c>
      <c r="H305" s="7">
        <f t="shared" si="43"/>
        <v>106.78002556913209</v>
      </c>
      <c r="I305" s="7">
        <f t="shared" si="39"/>
        <v>42177.952121953211</v>
      </c>
      <c r="J305" s="7">
        <f>SUM($H$18:$H305)</f>
        <v>74739.333927357337</v>
      </c>
    </row>
    <row r="306" spans="1:10" x14ac:dyDescent="0.2">
      <c r="A306" s="8">
        <f t="shared" si="40"/>
        <v>289</v>
      </c>
      <c r="B306" s="5">
        <f t="shared" si="36"/>
        <v>49035</v>
      </c>
      <c r="C306" s="7">
        <f t="shared" si="41"/>
        <v>42177.952121953211</v>
      </c>
      <c r="D306" s="7">
        <f t="shared" si="44"/>
        <v>640.83813126876476</v>
      </c>
      <c r="E306" s="14">
        <f t="shared" si="37"/>
        <v>0</v>
      </c>
      <c r="F306" s="7">
        <f t="shared" si="38"/>
        <v>640.83813126876476</v>
      </c>
      <c r="G306" s="7">
        <f t="shared" si="42"/>
        <v>535.39325096388177</v>
      </c>
      <c r="H306" s="7">
        <f t="shared" si="43"/>
        <v>105.44488030488303</v>
      </c>
      <c r="I306" s="7">
        <f t="shared" si="39"/>
        <v>41642.558870989327</v>
      </c>
      <c r="J306" s="7">
        <f>SUM($H$18:$H306)</f>
        <v>74844.778807662224</v>
      </c>
    </row>
    <row r="307" spans="1:10" x14ac:dyDescent="0.2">
      <c r="A307" s="8">
        <f t="shared" si="40"/>
        <v>290</v>
      </c>
      <c r="B307" s="5">
        <f t="shared" si="36"/>
        <v>49065</v>
      </c>
      <c r="C307" s="7">
        <f t="shared" si="41"/>
        <v>41642.558870989327</v>
      </c>
      <c r="D307" s="7">
        <f t="shared" si="44"/>
        <v>640.83813126876476</v>
      </c>
      <c r="E307" s="14">
        <f t="shared" si="37"/>
        <v>0</v>
      </c>
      <c r="F307" s="7">
        <f t="shared" si="38"/>
        <v>640.83813126876476</v>
      </c>
      <c r="G307" s="7">
        <f t="shared" si="42"/>
        <v>536.7317340912914</v>
      </c>
      <c r="H307" s="7">
        <f t="shared" si="43"/>
        <v>104.10639717747331</v>
      </c>
      <c r="I307" s="7">
        <f t="shared" si="39"/>
        <v>41105.827136898035</v>
      </c>
      <c r="J307" s="7">
        <f>SUM($H$18:$H307)</f>
        <v>74948.885204839695</v>
      </c>
    </row>
    <row r="308" spans="1:10" x14ac:dyDescent="0.2">
      <c r="A308" s="8">
        <f t="shared" si="40"/>
        <v>291</v>
      </c>
      <c r="B308" s="5">
        <f t="shared" si="36"/>
        <v>49096</v>
      </c>
      <c r="C308" s="7">
        <f t="shared" si="41"/>
        <v>41105.827136898035</v>
      </c>
      <c r="D308" s="7">
        <f t="shared" si="44"/>
        <v>640.83813126876476</v>
      </c>
      <c r="E308" s="14">
        <f t="shared" si="37"/>
        <v>0</v>
      </c>
      <c r="F308" s="7">
        <f t="shared" si="38"/>
        <v>640.83813126876476</v>
      </c>
      <c r="G308" s="7">
        <f t="shared" si="42"/>
        <v>538.07356342651963</v>
      </c>
      <c r="H308" s="7">
        <f t="shared" si="43"/>
        <v>102.76456784224509</v>
      </c>
      <c r="I308" s="7">
        <f t="shared" si="39"/>
        <v>40567.753573471513</v>
      </c>
      <c r="J308" s="7">
        <f>SUM($H$18:$H308)</f>
        <v>75051.649772681936</v>
      </c>
    </row>
    <row r="309" spans="1:10" x14ac:dyDescent="0.2">
      <c r="A309" s="8">
        <f t="shared" si="40"/>
        <v>292</v>
      </c>
      <c r="B309" s="5">
        <f t="shared" si="36"/>
        <v>49126</v>
      </c>
      <c r="C309" s="7">
        <f t="shared" si="41"/>
        <v>40567.753573471513</v>
      </c>
      <c r="D309" s="7">
        <f t="shared" si="44"/>
        <v>640.83813126876476</v>
      </c>
      <c r="E309" s="14">
        <f t="shared" si="37"/>
        <v>0</v>
      </c>
      <c r="F309" s="7">
        <f t="shared" si="38"/>
        <v>640.83813126876476</v>
      </c>
      <c r="G309" s="7">
        <f t="shared" si="42"/>
        <v>539.41874733508598</v>
      </c>
      <c r="H309" s="7">
        <f t="shared" si="43"/>
        <v>101.41938393367877</v>
      </c>
      <c r="I309" s="7">
        <f t="shared" si="39"/>
        <v>40028.33482613643</v>
      </c>
      <c r="J309" s="7">
        <f>SUM($H$18:$H309)</f>
        <v>75153.069156615617</v>
      </c>
    </row>
    <row r="310" spans="1:10" x14ac:dyDescent="0.2">
      <c r="A310" s="8">
        <f t="shared" si="40"/>
        <v>293</v>
      </c>
      <c r="B310" s="5">
        <f t="shared" si="36"/>
        <v>49157</v>
      </c>
      <c r="C310" s="7">
        <f t="shared" si="41"/>
        <v>40028.33482613643</v>
      </c>
      <c r="D310" s="7">
        <f t="shared" si="44"/>
        <v>640.83813126876476</v>
      </c>
      <c r="E310" s="14">
        <f t="shared" si="37"/>
        <v>0</v>
      </c>
      <c r="F310" s="7">
        <f t="shared" si="38"/>
        <v>640.83813126876476</v>
      </c>
      <c r="G310" s="7">
        <f t="shared" si="42"/>
        <v>540.76729420342372</v>
      </c>
      <c r="H310" s="7">
        <f t="shared" si="43"/>
        <v>100.07083706534108</v>
      </c>
      <c r="I310" s="7">
        <f t="shared" si="39"/>
        <v>39487.567531933004</v>
      </c>
      <c r="J310" s="7">
        <f>SUM($H$18:$H310)</f>
        <v>75253.139993680961</v>
      </c>
    </row>
    <row r="311" spans="1:10" x14ac:dyDescent="0.2">
      <c r="A311" s="8">
        <f t="shared" si="40"/>
        <v>294</v>
      </c>
      <c r="B311" s="5">
        <f t="shared" si="36"/>
        <v>49188</v>
      </c>
      <c r="C311" s="7">
        <f t="shared" si="41"/>
        <v>39487.567531933004</v>
      </c>
      <c r="D311" s="7">
        <f t="shared" si="44"/>
        <v>640.83813126876476</v>
      </c>
      <c r="E311" s="14">
        <f t="shared" si="37"/>
        <v>0</v>
      </c>
      <c r="F311" s="7">
        <f t="shared" si="38"/>
        <v>640.83813126876476</v>
      </c>
      <c r="G311" s="7">
        <f t="shared" si="42"/>
        <v>542.11921243893221</v>
      </c>
      <c r="H311" s="7">
        <f t="shared" si="43"/>
        <v>98.718918829832504</v>
      </c>
      <c r="I311" s="7">
        <f t="shared" si="39"/>
        <v>38945.448319494069</v>
      </c>
      <c r="J311" s="7">
        <f>SUM($H$18:$H311)</f>
        <v>75351.858912510797</v>
      </c>
    </row>
    <row r="312" spans="1:10" x14ac:dyDescent="0.2">
      <c r="A312" s="8">
        <f t="shared" si="40"/>
        <v>295</v>
      </c>
      <c r="B312" s="5">
        <f t="shared" si="36"/>
        <v>49218</v>
      </c>
      <c r="C312" s="7">
        <f t="shared" si="41"/>
        <v>38945.448319494069</v>
      </c>
      <c r="D312" s="7">
        <f t="shared" si="44"/>
        <v>640.83813126876476</v>
      </c>
      <c r="E312" s="14">
        <f t="shared" si="37"/>
        <v>0</v>
      </c>
      <c r="F312" s="7">
        <f t="shared" si="38"/>
        <v>640.83813126876476</v>
      </c>
      <c r="G312" s="7">
        <f t="shared" si="42"/>
        <v>543.4745104700296</v>
      </c>
      <c r="H312" s="7">
        <f t="shared" si="43"/>
        <v>97.36362079873517</v>
      </c>
      <c r="I312" s="7">
        <f t="shared" si="39"/>
        <v>38401.973809024043</v>
      </c>
      <c r="J312" s="7">
        <f>SUM($H$18:$H312)</f>
        <v>75449.222533309527</v>
      </c>
    </row>
    <row r="313" spans="1:10" x14ac:dyDescent="0.2">
      <c r="A313" s="8">
        <f t="shared" si="40"/>
        <v>296</v>
      </c>
      <c r="B313" s="5">
        <f t="shared" si="36"/>
        <v>49249</v>
      </c>
      <c r="C313" s="7">
        <f t="shared" si="41"/>
        <v>38401.973809024043</v>
      </c>
      <c r="D313" s="7">
        <f t="shared" si="44"/>
        <v>640.83813126876476</v>
      </c>
      <c r="E313" s="14">
        <f t="shared" si="37"/>
        <v>0</v>
      </c>
      <c r="F313" s="7">
        <f t="shared" si="38"/>
        <v>640.83813126876476</v>
      </c>
      <c r="G313" s="7">
        <f t="shared" si="42"/>
        <v>544.83319674620464</v>
      </c>
      <c r="H313" s="7">
        <f t="shared" si="43"/>
        <v>96.004934522560106</v>
      </c>
      <c r="I313" s="7">
        <f t="shared" si="39"/>
        <v>37857.140612277835</v>
      </c>
      <c r="J313" s="7">
        <f>SUM($H$18:$H313)</f>
        <v>75545.227467832083</v>
      </c>
    </row>
    <row r="314" spans="1:10" x14ac:dyDescent="0.2">
      <c r="A314" s="8">
        <f t="shared" si="40"/>
        <v>297</v>
      </c>
      <c r="B314" s="5">
        <f t="shared" si="36"/>
        <v>49279</v>
      </c>
      <c r="C314" s="7">
        <f t="shared" si="41"/>
        <v>37857.140612277835</v>
      </c>
      <c r="D314" s="7">
        <f t="shared" si="44"/>
        <v>640.83813126876476</v>
      </c>
      <c r="E314" s="14">
        <f t="shared" si="37"/>
        <v>0</v>
      </c>
      <c r="F314" s="7">
        <f t="shared" si="38"/>
        <v>640.83813126876476</v>
      </c>
      <c r="G314" s="7">
        <f t="shared" si="42"/>
        <v>546.19527973807021</v>
      </c>
      <c r="H314" s="7">
        <f t="shared" si="43"/>
        <v>94.642851530694585</v>
      </c>
      <c r="I314" s="7">
        <f t="shared" si="39"/>
        <v>37310.945332539763</v>
      </c>
      <c r="J314" s="7">
        <f>SUM($H$18:$H314)</f>
        <v>75639.870319362773</v>
      </c>
    </row>
    <row r="315" spans="1:10" x14ac:dyDescent="0.2">
      <c r="A315" s="8">
        <f t="shared" si="40"/>
        <v>298</v>
      </c>
      <c r="B315" s="5">
        <f t="shared" si="36"/>
        <v>49310</v>
      </c>
      <c r="C315" s="7">
        <f t="shared" si="41"/>
        <v>37310.945332539763</v>
      </c>
      <c r="D315" s="7">
        <f t="shared" si="44"/>
        <v>640.83813126876476</v>
      </c>
      <c r="E315" s="14">
        <f t="shared" si="37"/>
        <v>0</v>
      </c>
      <c r="F315" s="7">
        <f t="shared" si="38"/>
        <v>640.83813126876476</v>
      </c>
      <c r="G315" s="7">
        <f t="shared" si="42"/>
        <v>547.56076793741533</v>
      </c>
      <c r="H315" s="7">
        <f t="shared" si="43"/>
        <v>93.277363331349406</v>
      </c>
      <c r="I315" s="7">
        <f t="shared" si="39"/>
        <v>36763.384564602347</v>
      </c>
      <c r="J315" s="7">
        <f>SUM($H$18:$H315)</f>
        <v>75733.147682694122</v>
      </c>
    </row>
    <row r="316" spans="1:10" x14ac:dyDescent="0.2">
      <c r="A316" s="8">
        <f t="shared" si="40"/>
        <v>299</v>
      </c>
      <c r="B316" s="5">
        <f t="shared" si="36"/>
        <v>49341</v>
      </c>
      <c r="C316" s="7">
        <f t="shared" si="41"/>
        <v>36763.384564602347</v>
      </c>
      <c r="D316" s="7">
        <f t="shared" si="44"/>
        <v>640.83813126876476</v>
      </c>
      <c r="E316" s="14">
        <f t="shared" si="37"/>
        <v>0</v>
      </c>
      <c r="F316" s="7">
        <f t="shared" si="38"/>
        <v>640.83813126876476</v>
      </c>
      <c r="G316" s="7">
        <f t="shared" si="42"/>
        <v>548.92966985725889</v>
      </c>
      <c r="H316" s="7">
        <f t="shared" si="43"/>
        <v>91.908461411505868</v>
      </c>
      <c r="I316" s="7">
        <f t="shared" si="39"/>
        <v>36214.454894745089</v>
      </c>
      <c r="J316" s="7">
        <f>SUM($H$18:$H316)</f>
        <v>75825.056144105634</v>
      </c>
    </row>
    <row r="317" spans="1:10" x14ac:dyDescent="0.2">
      <c r="A317" s="8">
        <f t="shared" si="40"/>
        <v>300</v>
      </c>
      <c r="B317" s="5">
        <f t="shared" si="36"/>
        <v>49369</v>
      </c>
      <c r="C317" s="7">
        <f t="shared" si="41"/>
        <v>36214.454894745089</v>
      </c>
      <c r="D317" s="7">
        <f t="shared" si="44"/>
        <v>640.83813126876476</v>
      </c>
      <c r="E317" s="14">
        <f t="shared" si="37"/>
        <v>0</v>
      </c>
      <c r="F317" s="7">
        <f t="shared" si="38"/>
        <v>640.83813126876476</v>
      </c>
      <c r="G317" s="7">
        <f t="shared" si="42"/>
        <v>550.30199403190204</v>
      </c>
      <c r="H317" s="7">
        <f t="shared" si="43"/>
        <v>90.536137236862714</v>
      </c>
      <c r="I317" s="7">
        <f t="shared" si="39"/>
        <v>35664.15290071319</v>
      </c>
      <c r="J317" s="7">
        <f>SUM($H$18:$H317)</f>
        <v>75915.592281342499</v>
      </c>
    </row>
    <row r="318" spans="1:10" x14ac:dyDescent="0.2">
      <c r="A318" s="8">
        <f t="shared" si="40"/>
        <v>301</v>
      </c>
      <c r="B318" s="5">
        <f t="shared" si="36"/>
        <v>49400</v>
      </c>
      <c r="C318" s="7">
        <f t="shared" si="41"/>
        <v>35664.15290071319</v>
      </c>
      <c r="D318" s="7">
        <f t="shared" si="44"/>
        <v>640.83813126876476</v>
      </c>
      <c r="E318" s="14">
        <f t="shared" si="37"/>
        <v>0</v>
      </c>
      <c r="F318" s="7">
        <f t="shared" si="38"/>
        <v>640.83813126876476</v>
      </c>
      <c r="G318" s="7">
        <f t="shared" si="42"/>
        <v>551.67774901698181</v>
      </c>
      <c r="H318" s="7">
        <f t="shared" si="43"/>
        <v>89.160382251782963</v>
      </c>
      <c r="I318" s="7">
        <f t="shared" si="39"/>
        <v>35112.475151696206</v>
      </c>
      <c r="J318" s="7">
        <f>SUM($H$18:$H318)</f>
        <v>76004.752663594278</v>
      </c>
    </row>
    <row r="319" spans="1:10" x14ac:dyDescent="0.2">
      <c r="A319" s="8">
        <f t="shared" si="40"/>
        <v>302</v>
      </c>
      <c r="B319" s="5">
        <f t="shared" si="36"/>
        <v>49430</v>
      </c>
      <c r="C319" s="7">
        <f t="shared" si="41"/>
        <v>35112.475151696206</v>
      </c>
      <c r="D319" s="7">
        <f t="shared" si="44"/>
        <v>640.83813126876476</v>
      </c>
      <c r="E319" s="14">
        <f t="shared" si="37"/>
        <v>0</v>
      </c>
      <c r="F319" s="7">
        <f t="shared" si="38"/>
        <v>640.83813126876476</v>
      </c>
      <c r="G319" s="7">
        <f t="shared" si="42"/>
        <v>553.05694338952424</v>
      </c>
      <c r="H319" s="7">
        <f t="shared" si="43"/>
        <v>87.78118787924052</v>
      </c>
      <c r="I319" s="7">
        <f t="shared" si="39"/>
        <v>34559.418208306684</v>
      </c>
      <c r="J319" s="7">
        <f>SUM($H$18:$H319)</f>
        <v>76092.533851473519</v>
      </c>
    </row>
    <row r="320" spans="1:10" x14ac:dyDescent="0.2">
      <c r="A320" s="8">
        <f t="shared" si="40"/>
        <v>303</v>
      </c>
      <c r="B320" s="5">
        <f t="shared" si="36"/>
        <v>49461</v>
      </c>
      <c r="C320" s="7">
        <f t="shared" si="41"/>
        <v>34559.418208306684</v>
      </c>
      <c r="D320" s="7">
        <f t="shared" si="44"/>
        <v>640.83813126876476</v>
      </c>
      <c r="E320" s="14">
        <f t="shared" si="37"/>
        <v>0</v>
      </c>
      <c r="F320" s="7">
        <f t="shared" si="38"/>
        <v>640.83813126876476</v>
      </c>
      <c r="G320" s="7">
        <f t="shared" si="42"/>
        <v>554.43958574799808</v>
      </c>
      <c r="H320" s="7">
        <f t="shared" si="43"/>
        <v>86.398545520766717</v>
      </c>
      <c r="I320" s="7">
        <f t="shared" si="39"/>
        <v>34004.978622558687</v>
      </c>
      <c r="J320" s="7">
        <f>SUM($H$18:$H320)</f>
        <v>76178.932396994293</v>
      </c>
    </row>
    <row r="321" spans="1:10" x14ac:dyDescent="0.2">
      <c r="A321" s="8">
        <f t="shared" si="40"/>
        <v>304</v>
      </c>
      <c r="B321" s="5">
        <f t="shared" si="36"/>
        <v>49491</v>
      </c>
      <c r="C321" s="7">
        <f t="shared" si="41"/>
        <v>34004.978622558687</v>
      </c>
      <c r="D321" s="7">
        <f t="shared" si="44"/>
        <v>640.83813126876476</v>
      </c>
      <c r="E321" s="14">
        <f t="shared" si="37"/>
        <v>0</v>
      </c>
      <c r="F321" s="7">
        <f t="shared" si="38"/>
        <v>640.83813126876476</v>
      </c>
      <c r="G321" s="7">
        <f t="shared" si="42"/>
        <v>555.825684712368</v>
      </c>
      <c r="H321" s="7">
        <f t="shared" si="43"/>
        <v>85.012446556396711</v>
      </c>
      <c r="I321" s="7">
        <f t="shared" si="39"/>
        <v>33449.152937846316</v>
      </c>
      <c r="J321" s="7">
        <f>SUM($H$18:$H321)</f>
        <v>76263.944843550693</v>
      </c>
    </row>
    <row r="322" spans="1:10" x14ac:dyDescent="0.2">
      <c r="A322" s="8">
        <f t="shared" si="40"/>
        <v>305</v>
      </c>
      <c r="B322" s="5">
        <f t="shared" si="36"/>
        <v>49522</v>
      </c>
      <c r="C322" s="7">
        <f t="shared" si="41"/>
        <v>33449.152937846316</v>
      </c>
      <c r="D322" s="7">
        <f t="shared" si="44"/>
        <v>640.83813126876476</v>
      </c>
      <c r="E322" s="14">
        <f t="shared" si="37"/>
        <v>0</v>
      </c>
      <c r="F322" s="7">
        <f t="shared" si="38"/>
        <v>640.83813126876476</v>
      </c>
      <c r="G322" s="7">
        <f t="shared" si="42"/>
        <v>557.21524892414891</v>
      </c>
      <c r="H322" s="7">
        <f t="shared" si="43"/>
        <v>83.622882344615789</v>
      </c>
      <c r="I322" s="7">
        <f t="shared" si="39"/>
        <v>32891.937688922168</v>
      </c>
      <c r="J322" s="7">
        <f>SUM($H$18:$H322)</f>
        <v>76347.567725895307</v>
      </c>
    </row>
    <row r="323" spans="1:10" x14ac:dyDescent="0.2">
      <c r="A323" s="8">
        <f t="shared" si="40"/>
        <v>306</v>
      </c>
      <c r="B323" s="5">
        <f t="shared" si="36"/>
        <v>49553</v>
      </c>
      <c r="C323" s="7">
        <f t="shared" si="41"/>
        <v>32891.937688922168</v>
      </c>
      <c r="D323" s="7">
        <f t="shared" si="44"/>
        <v>640.83813126876476</v>
      </c>
      <c r="E323" s="14">
        <f t="shared" si="37"/>
        <v>0</v>
      </c>
      <c r="F323" s="7">
        <f t="shared" si="38"/>
        <v>640.83813126876476</v>
      </c>
      <c r="G323" s="7">
        <f t="shared" si="42"/>
        <v>558.60828704645928</v>
      </c>
      <c r="H323" s="7">
        <f t="shared" si="43"/>
        <v>82.229844222305417</v>
      </c>
      <c r="I323" s="7">
        <f t="shared" si="39"/>
        <v>32333.329401875708</v>
      </c>
      <c r="J323" s="7">
        <f>SUM($H$18:$H323)</f>
        <v>76429.797570117618</v>
      </c>
    </row>
    <row r="324" spans="1:10" x14ac:dyDescent="0.2">
      <c r="A324" s="8">
        <f t="shared" si="40"/>
        <v>307</v>
      </c>
      <c r="B324" s="5">
        <f t="shared" si="36"/>
        <v>49583</v>
      </c>
      <c r="C324" s="7">
        <f t="shared" si="41"/>
        <v>32333.329401875708</v>
      </c>
      <c r="D324" s="7">
        <f t="shared" si="44"/>
        <v>640.83813126876476</v>
      </c>
      <c r="E324" s="14">
        <f t="shared" si="37"/>
        <v>0</v>
      </c>
      <c r="F324" s="7">
        <f t="shared" si="38"/>
        <v>640.83813126876476</v>
      </c>
      <c r="G324" s="7">
        <f t="shared" si="42"/>
        <v>560.00480776407551</v>
      </c>
      <c r="H324" s="7">
        <f t="shared" si="43"/>
        <v>80.833323504689261</v>
      </c>
      <c r="I324" s="7">
        <f t="shared" si="39"/>
        <v>31773.324594111633</v>
      </c>
      <c r="J324" s="7">
        <f>SUM($H$18:$H324)</f>
        <v>76510.630893622307</v>
      </c>
    </row>
    <row r="325" spans="1:10" x14ac:dyDescent="0.2">
      <c r="A325" s="8">
        <f t="shared" si="40"/>
        <v>308</v>
      </c>
      <c r="B325" s="5">
        <f t="shared" si="36"/>
        <v>49614</v>
      </c>
      <c r="C325" s="7">
        <f t="shared" si="41"/>
        <v>31773.324594111633</v>
      </c>
      <c r="D325" s="7">
        <f t="shared" si="44"/>
        <v>640.83813126876476</v>
      </c>
      <c r="E325" s="14">
        <f t="shared" si="37"/>
        <v>0</v>
      </c>
      <c r="F325" s="7">
        <f t="shared" si="38"/>
        <v>640.83813126876476</v>
      </c>
      <c r="G325" s="7">
        <f t="shared" si="42"/>
        <v>561.40481978348566</v>
      </c>
      <c r="H325" s="7">
        <f t="shared" si="43"/>
        <v>79.433311485279077</v>
      </c>
      <c r="I325" s="7">
        <f t="shared" si="39"/>
        <v>31211.919774328147</v>
      </c>
      <c r="J325" s="7">
        <f>SUM($H$18:$H325)</f>
        <v>76590.064205107585</v>
      </c>
    </row>
    <row r="326" spans="1:10" x14ac:dyDescent="0.2">
      <c r="A326" s="8">
        <f t="shared" si="40"/>
        <v>309</v>
      </c>
      <c r="B326" s="5">
        <f t="shared" si="36"/>
        <v>49644</v>
      </c>
      <c r="C326" s="7">
        <f t="shared" si="41"/>
        <v>31211.919774328147</v>
      </c>
      <c r="D326" s="7">
        <f t="shared" si="44"/>
        <v>640.83813126876476</v>
      </c>
      <c r="E326" s="14">
        <f t="shared" si="37"/>
        <v>0</v>
      </c>
      <c r="F326" s="7">
        <f t="shared" si="38"/>
        <v>640.83813126876476</v>
      </c>
      <c r="G326" s="7">
        <f t="shared" si="42"/>
        <v>562.80833183294442</v>
      </c>
      <c r="H326" s="7">
        <f t="shared" si="43"/>
        <v>78.029799435820365</v>
      </c>
      <c r="I326" s="7">
        <f t="shared" si="39"/>
        <v>30649.111442495203</v>
      </c>
      <c r="J326" s="7">
        <f>SUM($H$18:$H326)</f>
        <v>76668.094004543411</v>
      </c>
    </row>
    <row r="327" spans="1:10" x14ac:dyDescent="0.2">
      <c r="A327" s="8">
        <f t="shared" si="40"/>
        <v>310</v>
      </c>
      <c r="B327" s="5">
        <f t="shared" si="36"/>
        <v>49675</v>
      </c>
      <c r="C327" s="7">
        <f t="shared" si="41"/>
        <v>30649.111442495203</v>
      </c>
      <c r="D327" s="7">
        <f t="shared" si="44"/>
        <v>640.83813126876476</v>
      </c>
      <c r="E327" s="14">
        <f t="shared" si="37"/>
        <v>0</v>
      </c>
      <c r="F327" s="7">
        <f t="shared" si="38"/>
        <v>640.83813126876476</v>
      </c>
      <c r="G327" s="7">
        <f t="shared" si="42"/>
        <v>564.21535266252681</v>
      </c>
      <c r="H327" s="7">
        <f t="shared" si="43"/>
        <v>76.622778606238001</v>
      </c>
      <c r="I327" s="7">
        <f t="shared" si="39"/>
        <v>30084.896089832677</v>
      </c>
      <c r="J327" s="7">
        <f>SUM($H$18:$H327)</f>
        <v>76744.716783149648</v>
      </c>
    </row>
    <row r="328" spans="1:10" x14ac:dyDescent="0.2">
      <c r="A328" s="8">
        <f t="shared" si="40"/>
        <v>311</v>
      </c>
      <c r="B328" s="5">
        <f t="shared" si="36"/>
        <v>49706</v>
      </c>
      <c r="C328" s="7">
        <f t="shared" si="41"/>
        <v>30084.896089832677</v>
      </c>
      <c r="D328" s="7">
        <f t="shared" si="44"/>
        <v>640.83813126876476</v>
      </c>
      <c r="E328" s="14">
        <f t="shared" si="37"/>
        <v>0</v>
      </c>
      <c r="F328" s="7">
        <f t="shared" si="38"/>
        <v>640.83813126876476</v>
      </c>
      <c r="G328" s="7">
        <f t="shared" si="42"/>
        <v>565.62589104418305</v>
      </c>
      <c r="H328" s="7">
        <f t="shared" si="43"/>
        <v>75.212240224581691</v>
      </c>
      <c r="I328" s="7">
        <f t="shared" si="39"/>
        <v>29519.270198788494</v>
      </c>
      <c r="J328" s="7">
        <f>SUM($H$18:$H328)</f>
        <v>76819.929023374236</v>
      </c>
    </row>
    <row r="329" spans="1:10" x14ac:dyDescent="0.2">
      <c r="A329" s="8">
        <f t="shared" si="40"/>
        <v>312</v>
      </c>
      <c r="B329" s="5">
        <f t="shared" si="36"/>
        <v>49735</v>
      </c>
      <c r="C329" s="7">
        <f t="shared" si="41"/>
        <v>29519.270198788494</v>
      </c>
      <c r="D329" s="7">
        <f t="shared" si="44"/>
        <v>640.83813126876476</v>
      </c>
      <c r="E329" s="14">
        <f t="shared" si="37"/>
        <v>0</v>
      </c>
      <c r="F329" s="7">
        <f t="shared" si="38"/>
        <v>640.83813126876476</v>
      </c>
      <c r="G329" s="7">
        <f t="shared" si="42"/>
        <v>567.03995577179353</v>
      </c>
      <c r="H329" s="7">
        <f t="shared" si="43"/>
        <v>73.79817549697124</v>
      </c>
      <c r="I329" s="7">
        <f t="shared" si="39"/>
        <v>28952.2302430167</v>
      </c>
      <c r="J329" s="7">
        <f>SUM($H$18:$H329)</f>
        <v>76893.727198871202</v>
      </c>
    </row>
    <row r="330" spans="1:10" x14ac:dyDescent="0.2">
      <c r="A330" s="8">
        <f t="shared" si="40"/>
        <v>313</v>
      </c>
      <c r="B330" s="5">
        <f t="shared" si="36"/>
        <v>49766</v>
      </c>
      <c r="C330" s="7">
        <f t="shared" si="41"/>
        <v>28952.2302430167</v>
      </c>
      <c r="D330" s="7">
        <f t="shared" si="44"/>
        <v>640.83813126876476</v>
      </c>
      <c r="E330" s="14">
        <f t="shared" si="37"/>
        <v>0</v>
      </c>
      <c r="F330" s="7">
        <f t="shared" si="38"/>
        <v>640.83813126876476</v>
      </c>
      <c r="G330" s="7">
        <f t="shared" si="42"/>
        <v>568.45755566122307</v>
      </c>
      <c r="H330" s="7">
        <f t="shared" si="43"/>
        <v>72.380575607541743</v>
      </c>
      <c r="I330" s="7">
        <f t="shared" si="39"/>
        <v>28383.772687355478</v>
      </c>
      <c r="J330" s="7">
        <f>SUM($H$18:$H330)</f>
        <v>76966.107774478747</v>
      </c>
    </row>
    <row r="331" spans="1:10" x14ac:dyDescent="0.2">
      <c r="A331" s="8">
        <f t="shared" si="40"/>
        <v>314</v>
      </c>
      <c r="B331" s="5">
        <f t="shared" si="36"/>
        <v>49796</v>
      </c>
      <c r="C331" s="7">
        <f t="shared" si="41"/>
        <v>28383.772687355478</v>
      </c>
      <c r="D331" s="7">
        <f t="shared" si="44"/>
        <v>640.83813126876476</v>
      </c>
      <c r="E331" s="14">
        <f t="shared" si="37"/>
        <v>0</v>
      </c>
      <c r="F331" s="7">
        <f t="shared" si="38"/>
        <v>640.83813126876476</v>
      </c>
      <c r="G331" s="7">
        <f t="shared" si="42"/>
        <v>569.87869955037604</v>
      </c>
      <c r="H331" s="7">
        <f t="shared" si="43"/>
        <v>70.9594317183887</v>
      </c>
      <c r="I331" s="7">
        <f t="shared" si="39"/>
        <v>27813.893987805102</v>
      </c>
      <c r="J331" s="7">
        <f>SUM($H$18:$H331)</f>
        <v>77037.067206197142</v>
      </c>
    </row>
    <row r="332" spans="1:10" x14ac:dyDescent="0.2">
      <c r="A332" s="8">
        <f t="shared" si="40"/>
        <v>315</v>
      </c>
      <c r="B332" s="5">
        <f t="shared" si="36"/>
        <v>49827</v>
      </c>
      <c r="C332" s="7">
        <f t="shared" si="41"/>
        <v>27813.893987805102</v>
      </c>
      <c r="D332" s="7">
        <f t="shared" si="44"/>
        <v>640.83813126876476</v>
      </c>
      <c r="E332" s="14">
        <f t="shared" si="37"/>
        <v>0</v>
      </c>
      <c r="F332" s="7">
        <f t="shared" si="38"/>
        <v>640.83813126876476</v>
      </c>
      <c r="G332" s="7">
        <f t="shared" si="42"/>
        <v>571.30339629925197</v>
      </c>
      <c r="H332" s="7">
        <f t="shared" si="43"/>
        <v>69.534734969512755</v>
      </c>
      <c r="I332" s="7">
        <f t="shared" si="39"/>
        <v>27242.59059150585</v>
      </c>
      <c r="J332" s="7">
        <f>SUM($H$18:$H332)</f>
        <v>77106.601941166649</v>
      </c>
    </row>
    <row r="333" spans="1:10" x14ac:dyDescent="0.2">
      <c r="A333" s="8">
        <f t="shared" si="40"/>
        <v>316</v>
      </c>
      <c r="B333" s="5">
        <f t="shared" si="36"/>
        <v>49857</v>
      </c>
      <c r="C333" s="7">
        <f t="shared" si="41"/>
        <v>27242.59059150585</v>
      </c>
      <c r="D333" s="7">
        <f t="shared" si="44"/>
        <v>640.83813126876476</v>
      </c>
      <c r="E333" s="14">
        <f t="shared" si="37"/>
        <v>0</v>
      </c>
      <c r="F333" s="7">
        <f t="shared" si="38"/>
        <v>640.83813126876476</v>
      </c>
      <c r="G333" s="7">
        <f t="shared" si="42"/>
        <v>572.73165479000011</v>
      </c>
      <c r="H333" s="7">
        <f t="shared" si="43"/>
        <v>68.10647647876462</v>
      </c>
      <c r="I333" s="7">
        <f t="shared" si="39"/>
        <v>26669.858936715849</v>
      </c>
      <c r="J333" s="7">
        <f>SUM($H$18:$H333)</f>
        <v>77174.708417645408</v>
      </c>
    </row>
    <row r="334" spans="1:10" x14ac:dyDescent="0.2">
      <c r="A334" s="8">
        <f t="shared" si="40"/>
        <v>317</v>
      </c>
      <c r="B334" s="5">
        <f t="shared" si="36"/>
        <v>49888</v>
      </c>
      <c r="C334" s="7">
        <f t="shared" si="41"/>
        <v>26669.858936715849</v>
      </c>
      <c r="D334" s="7">
        <f t="shared" si="44"/>
        <v>640.83813126876476</v>
      </c>
      <c r="E334" s="14">
        <f t="shared" si="37"/>
        <v>0</v>
      </c>
      <c r="F334" s="7">
        <f t="shared" si="38"/>
        <v>640.83813126876476</v>
      </c>
      <c r="G334" s="7">
        <f t="shared" si="42"/>
        <v>574.16348392697512</v>
      </c>
      <c r="H334" s="7">
        <f t="shared" si="43"/>
        <v>66.674647341789623</v>
      </c>
      <c r="I334" s="7">
        <f t="shared" si="39"/>
        <v>26095.695452788874</v>
      </c>
      <c r="J334" s="7">
        <f>SUM($H$18:$H334)</f>
        <v>77241.383064987196</v>
      </c>
    </row>
    <row r="335" spans="1:10" x14ac:dyDescent="0.2">
      <c r="A335" s="8">
        <f t="shared" si="40"/>
        <v>318</v>
      </c>
      <c r="B335" s="5">
        <f t="shared" si="36"/>
        <v>49919</v>
      </c>
      <c r="C335" s="7">
        <f t="shared" si="41"/>
        <v>26095.695452788874</v>
      </c>
      <c r="D335" s="7">
        <f t="shared" si="44"/>
        <v>640.83813126876476</v>
      </c>
      <c r="E335" s="14">
        <f t="shared" si="37"/>
        <v>0</v>
      </c>
      <c r="F335" s="7">
        <f t="shared" si="38"/>
        <v>640.83813126876476</v>
      </c>
      <c r="G335" s="7">
        <f t="shared" si="42"/>
        <v>575.59889263679258</v>
      </c>
      <c r="H335" s="7">
        <f t="shared" si="43"/>
        <v>65.239238631972185</v>
      </c>
      <c r="I335" s="7">
        <f t="shared" si="39"/>
        <v>25520.09656015208</v>
      </c>
      <c r="J335" s="7">
        <f>SUM($H$18:$H335)</f>
        <v>77306.622303619166</v>
      </c>
    </row>
    <row r="336" spans="1:10" x14ac:dyDescent="0.2">
      <c r="A336" s="8">
        <f t="shared" si="40"/>
        <v>319</v>
      </c>
      <c r="B336" s="5">
        <f t="shared" si="36"/>
        <v>49949</v>
      </c>
      <c r="C336" s="7">
        <f t="shared" si="41"/>
        <v>25520.09656015208</v>
      </c>
      <c r="D336" s="7">
        <f t="shared" si="44"/>
        <v>640.83813126876476</v>
      </c>
      <c r="E336" s="14">
        <f t="shared" si="37"/>
        <v>0</v>
      </c>
      <c r="F336" s="7">
        <f t="shared" si="38"/>
        <v>640.83813126876476</v>
      </c>
      <c r="G336" s="7">
        <f t="shared" si="42"/>
        <v>577.03788986838458</v>
      </c>
      <c r="H336" s="7">
        <f t="shared" si="43"/>
        <v>63.800241400380202</v>
      </c>
      <c r="I336" s="7">
        <f t="shared" si="39"/>
        <v>24943.058670283695</v>
      </c>
      <c r="J336" s="7">
        <f>SUM($H$18:$H336)</f>
        <v>77370.422545019552</v>
      </c>
    </row>
    <row r="337" spans="1:10" x14ac:dyDescent="0.2">
      <c r="A337" s="8">
        <f t="shared" si="40"/>
        <v>320</v>
      </c>
      <c r="B337" s="5">
        <f t="shared" si="36"/>
        <v>49980</v>
      </c>
      <c r="C337" s="7">
        <f t="shared" si="41"/>
        <v>24943.058670283695</v>
      </c>
      <c r="D337" s="7">
        <f t="shared" si="44"/>
        <v>640.83813126876476</v>
      </c>
      <c r="E337" s="14">
        <f t="shared" si="37"/>
        <v>0</v>
      </c>
      <c r="F337" s="7">
        <f t="shared" si="38"/>
        <v>640.83813126876476</v>
      </c>
      <c r="G337" s="7">
        <f t="shared" si="42"/>
        <v>578.48048459305551</v>
      </c>
      <c r="H337" s="7">
        <f t="shared" si="43"/>
        <v>62.35764667570924</v>
      </c>
      <c r="I337" s="7">
        <f t="shared" si="39"/>
        <v>24364.57818569064</v>
      </c>
      <c r="J337" s="7">
        <f>SUM($H$18:$H337)</f>
        <v>77432.780191695259</v>
      </c>
    </row>
    <row r="338" spans="1:10" x14ac:dyDescent="0.2">
      <c r="A338" s="8">
        <f t="shared" si="40"/>
        <v>321</v>
      </c>
      <c r="B338" s="5">
        <f t="shared" ref="B338:B377" si="45">IF(Pay_Num&lt;&gt;"",DATE(YEAR(Loan_Start),MONTH(Loan_Start)+(Pay_Num)*12/Num_Pmt_Per_Year,DAY(Loan_Start)),"")</f>
        <v>50010</v>
      </c>
      <c r="C338" s="7">
        <f t="shared" si="41"/>
        <v>24364.57818569064</v>
      </c>
      <c r="D338" s="7">
        <f t="shared" si="44"/>
        <v>640.83813126876476</v>
      </c>
      <c r="E338" s="14">
        <f t="shared" ref="E338:E377" si="46">IF(AND(Pay_Num&lt;&gt;"",Sched_Pay+Scheduled_Extra_Payments&lt;Beg_Bal),Scheduled_Extra_Payments,IF(AND(Pay_Num&lt;&gt;"",Beg_Bal-Sched_Pay&gt;0),Beg_Bal-Sched_Pay,IF(Pay_Num&lt;&gt;"",0,"")))</f>
        <v>0</v>
      </c>
      <c r="F338" s="7">
        <f t="shared" ref="F338:F377" si="47">IF(AND(Pay_Num&lt;&gt;"",Sched_Pay+Extra_Pay&lt;Beg_Bal),Sched_Pay+Extra_Pay,IF(Pay_Num&lt;&gt;"",Beg_Bal,""))</f>
        <v>640.83813126876476</v>
      </c>
      <c r="G338" s="7">
        <f t="shared" si="42"/>
        <v>579.92668580453812</v>
      </c>
      <c r="H338" s="7">
        <f t="shared" si="43"/>
        <v>60.911445464226595</v>
      </c>
      <c r="I338" s="7">
        <f t="shared" ref="I338:I377" si="48">IF(AND(Pay_Num&lt;&gt;"",Sched_Pay+Extra_Pay&lt;Beg_Bal),Beg_Bal-Princ,IF(Pay_Num&lt;&gt;"",0,""))</f>
        <v>23784.651499886102</v>
      </c>
      <c r="J338" s="7">
        <f>SUM($H$18:$H338)</f>
        <v>77493.691637159485</v>
      </c>
    </row>
    <row r="339" spans="1:10" x14ac:dyDescent="0.2">
      <c r="A339" s="8">
        <f t="shared" ref="A339:A377" si="49">IF(Values_Entered,A338+1,"")</f>
        <v>322</v>
      </c>
      <c r="B339" s="5">
        <f t="shared" si="45"/>
        <v>50041</v>
      </c>
      <c r="C339" s="7">
        <f t="shared" ref="C339:C377" si="50">IF(Pay_Num&lt;&gt;"",I338,"")</f>
        <v>23784.651499886102</v>
      </c>
      <c r="D339" s="7">
        <f t="shared" si="44"/>
        <v>640.83813126876476</v>
      </c>
      <c r="E339" s="14">
        <f t="shared" si="46"/>
        <v>0</v>
      </c>
      <c r="F339" s="7">
        <f t="shared" si="47"/>
        <v>640.83813126876476</v>
      </c>
      <c r="G339" s="7">
        <f t="shared" ref="G339:G377" si="51">IF(Pay_Num&lt;&gt;"",Total_Pay-Int,"")</f>
        <v>581.3765025190495</v>
      </c>
      <c r="H339" s="7">
        <f t="shared" ref="H339:H377" si="52">IF(Pay_Num&lt;&gt;"",Beg_Bal*Interest_Rate/Num_Pmt_Per_Year,"")</f>
        <v>59.461628749715253</v>
      </c>
      <c r="I339" s="7">
        <f t="shared" si="48"/>
        <v>23203.274997367054</v>
      </c>
      <c r="J339" s="7">
        <f>SUM($H$18:$H339)</f>
        <v>77553.153265909204</v>
      </c>
    </row>
    <row r="340" spans="1:10" x14ac:dyDescent="0.2">
      <c r="A340" s="8">
        <f t="shared" si="49"/>
        <v>323</v>
      </c>
      <c r="B340" s="5">
        <f t="shared" si="45"/>
        <v>50072</v>
      </c>
      <c r="C340" s="7">
        <f t="shared" si="50"/>
        <v>23203.274997367054</v>
      </c>
      <c r="D340" s="7">
        <f t="shared" ref="D340:D377" si="53">IF(Pay_Num&lt;&gt;"",Scheduled_Monthly_Payment,"")</f>
        <v>640.83813126876476</v>
      </c>
      <c r="E340" s="14">
        <f t="shared" si="46"/>
        <v>0</v>
      </c>
      <c r="F340" s="7">
        <f t="shared" si="47"/>
        <v>640.83813126876476</v>
      </c>
      <c r="G340" s="7">
        <f t="shared" si="51"/>
        <v>582.82994377534715</v>
      </c>
      <c r="H340" s="7">
        <f t="shared" si="52"/>
        <v>58.008187493417637</v>
      </c>
      <c r="I340" s="7">
        <f t="shared" si="48"/>
        <v>22620.445053591706</v>
      </c>
      <c r="J340" s="7">
        <f>SUM($H$18:$H340)</f>
        <v>77611.161453402616</v>
      </c>
    </row>
    <row r="341" spans="1:10" x14ac:dyDescent="0.2">
      <c r="A341" s="8">
        <f t="shared" si="49"/>
        <v>324</v>
      </c>
      <c r="B341" s="5">
        <f t="shared" si="45"/>
        <v>50100</v>
      </c>
      <c r="C341" s="7">
        <f t="shared" si="50"/>
        <v>22620.445053591706</v>
      </c>
      <c r="D341" s="7">
        <f t="shared" si="53"/>
        <v>640.83813126876476</v>
      </c>
      <c r="E341" s="14">
        <f t="shared" si="46"/>
        <v>0</v>
      </c>
      <c r="F341" s="7">
        <f t="shared" si="47"/>
        <v>640.83813126876476</v>
      </c>
      <c r="G341" s="7">
        <f t="shared" si="51"/>
        <v>584.28701863478545</v>
      </c>
      <c r="H341" s="7">
        <f t="shared" si="52"/>
        <v>56.551112633979265</v>
      </c>
      <c r="I341" s="7">
        <f t="shared" si="48"/>
        <v>22036.158034956919</v>
      </c>
      <c r="J341" s="7">
        <f>SUM($H$18:$H341)</f>
        <v>77667.7125660366</v>
      </c>
    </row>
    <row r="342" spans="1:10" x14ac:dyDescent="0.2">
      <c r="A342" s="8">
        <f t="shared" si="49"/>
        <v>325</v>
      </c>
      <c r="B342" s="5">
        <f t="shared" si="45"/>
        <v>50131</v>
      </c>
      <c r="C342" s="7">
        <f t="shared" si="50"/>
        <v>22036.158034956919</v>
      </c>
      <c r="D342" s="7">
        <f t="shared" si="53"/>
        <v>640.83813126876476</v>
      </c>
      <c r="E342" s="14">
        <f t="shared" si="46"/>
        <v>0</v>
      </c>
      <c r="F342" s="7">
        <f t="shared" si="47"/>
        <v>640.83813126876476</v>
      </c>
      <c r="G342" s="7">
        <f t="shared" si="51"/>
        <v>585.74773618137249</v>
      </c>
      <c r="H342" s="7">
        <f t="shared" si="52"/>
        <v>55.090395087392295</v>
      </c>
      <c r="I342" s="7">
        <f t="shared" si="48"/>
        <v>21450.410298775547</v>
      </c>
      <c r="J342" s="7">
        <f>SUM($H$18:$H342)</f>
        <v>77722.802961123991</v>
      </c>
    </row>
    <row r="343" spans="1:10" x14ac:dyDescent="0.2">
      <c r="A343" s="8">
        <f t="shared" si="49"/>
        <v>326</v>
      </c>
      <c r="B343" s="5">
        <f t="shared" si="45"/>
        <v>50161</v>
      </c>
      <c r="C343" s="7">
        <f t="shared" si="50"/>
        <v>21450.410298775547</v>
      </c>
      <c r="D343" s="7">
        <f t="shared" si="53"/>
        <v>640.83813126876476</v>
      </c>
      <c r="E343" s="14">
        <f t="shared" si="46"/>
        <v>0</v>
      </c>
      <c r="F343" s="7">
        <f t="shared" si="47"/>
        <v>640.83813126876476</v>
      </c>
      <c r="G343" s="7">
        <f t="shared" si="51"/>
        <v>587.21210552182583</v>
      </c>
      <c r="H343" s="7">
        <f t="shared" si="52"/>
        <v>53.626025746938865</v>
      </c>
      <c r="I343" s="7">
        <f t="shared" si="48"/>
        <v>20863.19819325372</v>
      </c>
      <c r="J343" s="7">
        <f>SUM($H$18:$H343)</f>
        <v>77776.428986870931</v>
      </c>
    </row>
    <row r="344" spans="1:10" x14ac:dyDescent="0.2">
      <c r="A344" s="8">
        <f t="shared" si="49"/>
        <v>327</v>
      </c>
      <c r="B344" s="5">
        <f t="shared" si="45"/>
        <v>50192</v>
      </c>
      <c r="C344" s="7">
        <f t="shared" si="50"/>
        <v>20863.19819325372</v>
      </c>
      <c r="D344" s="7">
        <f t="shared" si="53"/>
        <v>640.83813126876476</v>
      </c>
      <c r="E344" s="14">
        <f t="shared" si="46"/>
        <v>0</v>
      </c>
      <c r="F344" s="7">
        <f t="shared" si="47"/>
        <v>640.83813126876476</v>
      </c>
      <c r="G344" s="7">
        <f t="shared" si="51"/>
        <v>588.68013578563045</v>
      </c>
      <c r="H344" s="7">
        <f t="shared" si="52"/>
        <v>52.1579954831343</v>
      </c>
      <c r="I344" s="7">
        <f t="shared" si="48"/>
        <v>20274.518057468089</v>
      </c>
      <c r="J344" s="7">
        <f>SUM($H$18:$H344)</f>
        <v>77828.586982354071</v>
      </c>
    </row>
    <row r="345" spans="1:10" x14ac:dyDescent="0.2">
      <c r="A345" s="8">
        <f t="shared" si="49"/>
        <v>328</v>
      </c>
      <c r="B345" s="5">
        <f t="shared" si="45"/>
        <v>50222</v>
      </c>
      <c r="C345" s="7">
        <f t="shared" si="50"/>
        <v>20274.518057468089</v>
      </c>
      <c r="D345" s="7">
        <f t="shared" si="53"/>
        <v>640.83813126876476</v>
      </c>
      <c r="E345" s="14">
        <f t="shared" si="46"/>
        <v>0</v>
      </c>
      <c r="F345" s="7">
        <f t="shared" si="47"/>
        <v>640.83813126876476</v>
      </c>
      <c r="G345" s="7">
        <f t="shared" si="51"/>
        <v>590.15183612509452</v>
      </c>
      <c r="H345" s="7">
        <f t="shared" si="52"/>
        <v>50.686295143670215</v>
      </c>
      <c r="I345" s="7">
        <f t="shared" si="48"/>
        <v>19684.366221342996</v>
      </c>
      <c r="J345" s="7">
        <f>SUM($H$18:$H345)</f>
        <v>77879.273277497734</v>
      </c>
    </row>
    <row r="346" spans="1:10" x14ac:dyDescent="0.2">
      <c r="A346" s="8">
        <f t="shared" si="49"/>
        <v>329</v>
      </c>
      <c r="B346" s="5">
        <f t="shared" si="45"/>
        <v>50253</v>
      </c>
      <c r="C346" s="7">
        <f t="shared" si="50"/>
        <v>19684.366221342996</v>
      </c>
      <c r="D346" s="7">
        <f t="shared" si="53"/>
        <v>640.83813126876476</v>
      </c>
      <c r="E346" s="14">
        <f t="shared" si="46"/>
        <v>0</v>
      </c>
      <c r="F346" s="7">
        <f t="shared" si="47"/>
        <v>640.83813126876476</v>
      </c>
      <c r="G346" s="7">
        <f t="shared" si="51"/>
        <v>591.62721571540726</v>
      </c>
      <c r="H346" s="7">
        <f t="shared" si="52"/>
        <v>49.210915553357488</v>
      </c>
      <c r="I346" s="7">
        <f t="shared" si="48"/>
        <v>19092.739005627587</v>
      </c>
      <c r="J346" s="7">
        <f>SUM($H$18:$H346)</f>
        <v>77928.484193051088</v>
      </c>
    </row>
    <row r="347" spans="1:10" x14ac:dyDescent="0.2">
      <c r="A347" s="8">
        <f t="shared" si="49"/>
        <v>330</v>
      </c>
      <c r="B347" s="5">
        <f t="shared" si="45"/>
        <v>50284</v>
      </c>
      <c r="C347" s="7">
        <f t="shared" si="50"/>
        <v>19092.739005627587</v>
      </c>
      <c r="D347" s="7">
        <f t="shared" si="53"/>
        <v>640.83813126876476</v>
      </c>
      <c r="E347" s="14">
        <f t="shared" si="46"/>
        <v>0</v>
      </c>
      <c r="F347" s="7">
        <f t="shared" si="47"/>
        <v>640.83813126876476</v>
      </c>
      <c r="G347" s="7">
        <f t="shared" si="51"/>
        <v>593.10628375469582</v>
      </c>
      <c r="H347" s="7">
        <f t="shared" si="52"/>
        <v>47.731847514068967</v>
      </c>
      <c r="I347" s="7">
        <f t="shared" si="48"/>
        <v>18499.632721872891</v>
      </c>
      <c r="J347" s="7">
        <f>SUM($H$18:$H347)</f>
        <v>77976.216040565152</v>
      </c>
    </row>
    <row r="348" spans="1:10" x14ac:dyDescent="0.2">
      <c r="A348" s="8">
        <f t="shared" si="49"/>
        <v>331</v>
      </c>
      <c r="B348" s="5">
        <f t="shared" si="45"/>
        <v>50314</v>
      </c>
      <c r="C348" s="7">
        <f t="shared" si="50"/>
        <v>18499.632721872891</v>
      </c>
      <c r="D348" s="7">
        <f t="shared" si="53"/>
        <v>640.83813126876476</v>
      </c>
      <c r="E348" s="14">
        <f t="shared" si="46"/>
        <v>0</v>
      </c>
      <c r="F348" s="7">
        <f t="shared" si="47"/>
        <v>640.83813126876476</v>
      </c>
      <c r="G348" s="7">
        <f t="shared" si="51"/>
        <v>594.58904946408256</v>
      </c>
      <c r="H348" s="7">
        <f t="shared" si="52"/>
        <v>46.249081804682227</v>
      </c>
      <c r="I348" s="7">
        <f t="shared" si="48"/>
        <v>17905.043672408807</v>
      </c>
      <c r="J348" s="7">
        <f>SUM($H$18:$H348)</f>
        <v>78022.465122369831</v>
      </c>
    </row>
    <row r="349" spans="1:10" x14ac:dyDescent="0.2">
      <c r="A349" s="8">
        <f t="shared" si="49"/>
        <v>332</v>
      </c>
      <c r="B349" s="5">
        <f t="shared" si="45"/>
        <v>50345</v>
      </c>
      <c r="C349" s="7">
        <f t="shared" si="50"/>
        <v>17905.043672408807</v>
      </c>
      <c r="D349" s="7">
        <f t="shared" si="53"/>
        <v>640.83813126876476</v>
      </c>
      <c r="E349" s="14">
        <f t="shared" si="46"/>
        <v>0</v>
      </c>
      <c r="F349" s="7">
        <f t="shared" si="47"/>
        <v>640.83813126876476</v>
      </c>
      <c r="G349" s="7">
        <f t="shared" si="51"/>
        <v>596.07552208774268</v>
      </c>
      <c r="H349" s="7">
        <f t="shared" si="52"/>
        <v>44.762609181022015</v>
      </c>
      <c r="I349" s="7">
        <f t="shared" si="48"/>
        <v>17308.968150321063</v>
      </c>
      <c r="J349" s="7">
        <f>SUM($H$18:$H349)</f>
        <v>78067.227731550855</v>
      </c>
    </row>
    <row r="350" spans="1:10" x14ac:dyDescent="0.2">
      <c r="A350" s="8">
        <f t="shared" si="49"/>
        <v>333</v>
      </c>
      <c r="B350" s="5">
        <f t="shared" si="45"/>
        <v>50375</v>
      </c>
      <c r="C350" s="7">
        <f t="shared" si="50"/>
        <v>17308.968150321063</v>
      </c>
      <c r="D350" s="7">
        <f t="shared" si="53"/>
        <v>640.83813126876476</v>
      </c>
      <c r="E350" s="14">
        <f t="shared" si="46"/>
        <v>0</v>
      </c>
      <c r="F350" s="7">
        <f t="shared" si="47"/>
        <v>640.83813126876476</v>
      </c>
      <c r="G350" s="7">
        <f t="shared" si="51"/>
        <v>597.5657108929621</v>
      </c>
      <c r="H350" s="7">
        <f t="shared" si="52"/>
        <v>43.272420375802653</v>
      </c>
      <c r="I350" s="7">
        <f t="shared" si="48"/>
        <v>16711.4024394281</v>
      </c>
      <c r="J350" s="7">
        <f>SUM($H$18:$H350)</f>
        <v>78110.500151926652</v>
      </c>
    </row>
    <row r="351" spans="1:10" x14ac:dyDescent="0.2">
      <c r="A351" s="8">
        <f t="shared" si="49"/>
        <v>334</v>
      </c>
      <c r="B351" s="5">
        <f t="shared" si="45"/>
        <v>50406</v>
      </c>
      <c r="C351" s="7">
        <f t="shared" si="50"/>
        <v>16711.4024394281</v>
      </c>
      <c r="D351" s="7">
        <f t="shared" si="53"/>
        <v>640.83813126876476</v>
      </c>
      <c r="E351" s="14">
        <f t="shared" si="46"/>
        <v>0</v>
      </c>
      <c r="F351" s="7">
        <f t="shared" si="47"/>
        <v>640.83813126876476</v>
      </c>
      <c r="G351" s="7">
        <f t="shared" si="51"/>
        <v>599.05962517019452</v>
      </c>
      <c r="H351" s="7">
        <f t="shared" si="52"/>
        <v>41.778506098570254</v>
      </c>
      <c r="I351" s="7">
        <f t="shared" si="48"/>
        <v>16112.342814257907</v>
      </c>
      <c r="J351" s="7">
        <f>SUM($H$18:$H351)</f>
        <v>78152.278658025229</v>
      </c>
    </row>
    <row r="352" spans="1:10" x14ac:dyDescent="0.2">
      <c r="A352" s="8">
        <f t="shared" si="49"/>
        <v>335</v>
      </c>
      <c r="B352" s="5">
        <f t="shared" si="45"/>
        <v>50437</v>
      </c>
      <c r="C352" s="7">
        <f t="shared" si="50"/>
        <v>16112.342814257907</v>
      </c>
      <c r="D352" s="7">
        <f t="shared" si="53"/>
        <v>640.83813126876476</v>
      </c>
      <c r="E352" s="14">
        <f t="shared" si="46"/>
        <v>0</v>
      </c>
      <c r="F352" s="7">
        <f t="shared" si="47"/>
        <v>640.83813126876476</v>
      </c>
      <c r="G352" s="7">
        <f t="shared" si="51"/>
        <v>600.55727423311998</v>
      </c>
      <c r="H352" s="7">
        <f t="shared" si="52"/>
        <v>40.280857035644765</v>
      </c>
      <c r="I352" s="7">
        <f t="shared" si="48"/>
        <v>15511.785540024786</v>
      </c>
      <c r="J352" s="7">
        <f>SUM($H$18:$H352)</f>
        <v>78192.559515060871</v>
      </c>
    </row>
    <row r="353" spans="1:10" x14ac:dyDescent="0.2">
      <c r="A353" s="8">
        <f t="shared" si="49"/>
        <v>336</v>
      </c>
      <c r="B353" s="5">
        <f t="shared" si="45"/>
        <v>50465</v>
      </c>
      <c r="C353" s="7">
        <f t="shared" si="50"/>
        <v>15511.785540024786</v>
      </c>
      <c r="D353" s="7">
        <f t="shared" si="53"/>
        <v>640.83813126876476</v>
      </c>
      <c r="E353" s="14">
        <f t="shared" si="46"/>
        <v>0</v>
      </c>
      <c r="F353" s="7">
        <f t="shared" si="47"/>
        <v>640.83813126876476</v>
      </c>
      <c r="G353" s="7">
        <f t="shared" si="51"/>
        <v>602.05866741870284</v>
      </c>
      <c r="H353" s="7">
        <f t="shared" si="52"/>
        <v>38.779463850061966</v>
      </c>
      <c r="I353" s="7">
        <f t="shared" si="48"/>
        <v>14909.726872606083</v>
      </c>
      <c r="J353" s="7">
        <f>SUM($H$18:$H353)</f>
        <v>78231.338978910935</v>
      </c>
    </row>
    <row r="354" spans="1:10" x14ac:dyDescent="0.2">
      <c r="A354" s="8">
        <f t="shared" si="49"/>
        <v>337</v>
      </c>
      <c r="B354" s="5">
        <f t="shared" si="45"/>
        <v>50496</v>
      </c>
      <c r="C354" s="7">
        <f t="shared" si="50"/>
        <v>14909.726872606083</v>
      </c>
      <c r="D354" s="7">
        <f t="shared" si="53"/>
        <v>640.83813126876476</v>
      </c>
      <c r="E354" s="14">
        <f t="shared" si="46"/>
        <v>0</v>
      </c>
      <c r="F354" s="7">
        <f t="shared" si="47"/>
        <v>640.83813126876476</v>
      </c>
      <c r="G354" s="7">
        <f t="shared" si="51"/>
        <v>603.56381408724951</v>
      </c>
      <c r="H354" s="7">
        <f t="shared" si="52"/>
        <v>37.274317181515208</v>
      </c>
      <c r="I354" s="7">
        <f t="shared" si="48"/>
        <v>14306.163058518834</v>
      </c>
      <c r="J354" s="7">
        <f>SUM($H$18:$H354)</f>
        <v>78268.613296092444</v>
      </c>
    </row>
    <row r="355" spans="1:10" x14ac:dyDescent="0.2">
      <c r="A355" s="8">
        <f t="shared" si="49"/>
        <v>338</v>
      </c>
      <c r="B355" s="5">
        <f t="shared" si="45"/>
        <v>50526</v>
      </c>
      <c r="C355" s="7">
        <f t="shared" si="50"/>
        <v>14306.163058518834</v>
      </c>
      <c r="D355" s="7">
        <f t="shared" si="53"/>
        <v>640.83813126876476</v>
      </c>
      <c r="E355" s="14">
        <f t="shared" si="46"/>
        <v>0</v>
      </c>
      <c r="F355" s="7">
        <f t="shared" si="47"/>
        <v>640.83813126876476</v>
      </c>
      <c r="G355" s="7">
        <f t="shared" si="51"/>
        <v>605.07272362246772</v>
      </c>
      <c r="H355" s="7">
        <f t="shared" si="52"/>
        <v>35.765407646297085</v>
      </c>
      <c r="I355" s="7">
        <f t="shared" si="48"/>
        <v>13701.090334896366</v>
      </c>
      <c r="J355" s="7">
        <f>SUM($H$18:$H355)</f>
        <v>78304.378703738737</v>
      </c>
    </row>
    <row r="356" spans="1:10" x14ac:dyDescent="0.2">
      <c r="A356" s="8">
        <f t="shared" si="49"/>
        <v>339</v>
      </c>
      <c r="B356" s="5">
        <f t="shared" si="45"/>
        <v>50557</v>
      </c>
      <c r="C356" s="7">
        <f t="shared" si="50"/>
        <v>13701.090334896366</v>
      </c>
      <c r="D356" s="7">
        <f t="shared" si="53"/>
        <v>640.83813126876476</v>
      </c>
      <c r="E356" s="14">
        <f t="shared" si="46"/>
        <v>0</v>
      </c>
      <c r="F356" s="7">
        <f t="shared" si="47"/>
        <v>640.83813126876476</v>
      </c>
      <c r="G356" s="7">
        <f t="shared" si="51"/>
        <v>606.5854054315239</v>
      </c>
      <c r="H356" s="7">
        <f t="shared" si="52"/>
        <v>34.252725837240909</v>
      </c>
      <c r="I356" s="7">
        <f t="shared" si="48"/>
        <v>13094.504929464842</v>
      </c>
      <c r="J356" s="7">
        <f>SUM($H$18:$H356)</f>
        <v>78338.63142957598</v>
      </c>
    </row>
    <row r="357" spans="1:10" x14ac:dyDescent="0.2">
      <c r="A357" s="8">
        <f t="shared" si="49"/>
        <v>340</v>
      </c>
      <c r="B357" s="5">
        <f t="shared" si="45"/>
        <v>50587</v>
      </c>
      <c r="C357" s="7">
        <f t="shared" si="50"/>
        <v>13094.504929464842</v>
      </c>
      <c r="D357" s="7">
        <f t="shared" si="53"/>
        <v>640.83813126876476</v>
      </c>
      <c r="E357" s="14">
        <f t="shared" si="46"/>
        <v>0</v>
      </c>
      <c r="F357" s="7">
        <f t="shared" si="47"/>
        <v>640.83813126876476</v>
      </c>
      <c r="G357" s="7">
        <f t="shared" si="51"/>
        <v>608.10186894510264</v>
      </c>
      <c r="H357" s="7">
        <f t="shared" si="52"/>
        <v>32.736262323662103</v>
      </c>
      <c r="I357" s="7">
        <f t="shared" si="48"/>
        <v>12486.403060519739</v>
      </c>
      <c r="J357" s="7">
        <f>SUM($H$18:$H357)</f>
        <v>78371.367691899635</v>
      </c>
    </row>
    <row r="358" spans="1:10" x14ac:dyDescent="0.2">
      <c r="A358" s="8">
        <f t="shared" si="49"/>
        <v>341</v>
      </c>
      <c r="B358" s="5">
        <f t="shared" si="45"/>
        <v>50618</v>
      </c>
      <c r="C358" s="7">
        <f t="shared" si="50"/>
        <v>12486.403060519739</v>
      </c>
      <c r="D358" s="7">
        <f t="shared" si="53"/>
        <v>640.83813126876476</v>
      </c>
      <c r="E358" s="14">
        <f t="shared" si="46"/>
        <v>0</v>
      </c>
      <c r="F358" s="7">
        <f t="shared" si="47"/>
        <v>640.83813126876476</v>
      </c>
      <c r="G358" s="7">
        <f t="shared" si="51"/>
        <v>609.62212361746538</v>
      </c>
      <c r="H358" s="7">
        <f t="shared" si="52"/>
        <v>31.216007651299346</v>
      </c>
      <c r="I358" s="7">
        <f t="shared" si="48"/>
        <v>11876.780936902273</v>
      </c>
      <c r="J358" s="7">
        <f>SUM($H$18:$H358)</f>
        <v>78402.583699550931</v>
      </c>
    </row>
    <row r="359" spans="1:10" x14ac:dyDescent="0.2">
      <c r="A359" s="8">
        <f t="shared" si="49"/>
        <v>342</v>
      </c>
      <c r="B359" s="5">
        <f t="shared" si="45"/>
        <v>50649</v>
      </c>
      <c r="C359" s="7">
        <f t="shared" si="50"/>
        <v>11876.780936902273</v>
      </c>
      <c r="D359" s="7">
        <f t="shared" si="53"/>
        <v>640.83813126876476</v>
      </c>
      <c r="E359" s="14">
        <f t="shared" si="46"/>
        <v>0</v>
      </c>
      <c r="F359" s="7">
        <f t="shared" si="47"/>
        <v>640.83813126876476</v>
      </c>
      <c r="G359" s="7">
        <f t="shared" si="51"/>
        <v>611.14617892650904</v>
      </c>
      <c r="H359" s="7">
        <f t="shared" si="52"/>
        <v>29.691952342255679</v>
      </c>
      <c r="I359" s="7">
        <f t="shared" si="48"/>
        <v>11265.634757975764</v>
      </c>
      <c r="J359" s="7">
        <f>SUM($H$18:$H359)</f>
        <v>78432.275651893186</v>
      </c>
    </row>
    <row r="360" spans="1:10" x14ac:dyDescent="0.2">
      <c r="A360" s="8">
        <f t="shared" si="49"/>
        <v>343</v>
      </c>
      <c r="B360" s="5">
        <f t="shared" si="45"/>
        <v>50679</v>
      </c>
      <c r="C360" s="7">
        <f t="shared" si="50"/>
        <v>11265.634757975764</v>
      </c>
      <c r="D360" s="7">
        <f t="shared" si="53"/>
        <v>640.83813126876476</v>
      </c>
      <c r="E360" s="14">
        <f t="shared" si="46"/>
        <v>0</v>
      </c>
      <c r="F360" s="7">
        <f t="shared" si="47"/>
        <v>640.83813126876476</v>
      </c>
      <c r="G360" s="7">
        <f t="shared" si="51"/>
        <v>612.67404437382538</v>
      </c>
      <c r="H360" s="7">
        <f t="shared" si="52"/>
        <v>28.164086894939405</v>
      </c>
      <c r="I360" s="7">
        <f t="shared" si="48"/>
        <v>10652.960713601939</v>
      </c>
      <c r="J360" s="7">
        <f>SUM($H$18:$H360)</f>
        <v>78460.439738788118</v>
      </c>
    </row>
    <row r="361" spans="1:10" x14ac:dyDescent="0.2">
      <c r="A361" s="8">
        <f t="shared" si="49"/>
        <v>344</v>
      </c>
      <c r="B361" s="5">
        <f t="shared" si="45"/>
        <v>50710</v>
      </c>
      <c r="C361" s="7">
        <f t="shared" si="50"/>
        <v>10652.960713601939</v>
      </c>
      <c r="D361" s="7">
        <f t="shared" si="53"/>
        <v>640.83813126876476</v>
      </c>
      <c r="E361" s="14">
        <f t="shared" si="46"/>
        <v>0</v>
      </c>
      <c r="F361" s="7">
        <f t="shared" si="47"/>
        <v>640.83813126876476</v>
      </c>
      <c r="G361" s="7">
        <f t="shared" si="51"/>
        <v>614.2057294847599</v>
      </c>
      <c r="H361" s="7">
        <f t="shared" si="52"/>
        <v>26.632401784004845</v>
      </c>
      <c r="I361" s="7">
        <f t="shared" si="48"/>
        <v>10038.754984117179</v>
      </c>
      <c r="J361" s="7">
        <f>SUM($H$18:$H361)</f>
        <v>78487.072140572127</v>
      </c>
    </row>
    <row r="362" spans="1:10" x14ac:dyDescent="0.2">
      <c r="A362" s="8">
        <f t="shared" si="49"/>
        <v>345</v>
      </c>
      <c r="B362" s="5">
        <f t="shared" si="45"/>
        <v>50740</v>
      </c>
      <c r="C362" s="7">
        <f t="shared" si="50"/>
        <v>10038.754984117179</v>
      </c>
      <c r="D362" s="7">
        <f t="shared" si="53"/>
        <v>640.83813126876476</v>
      </c>
      <c r="E362" s="14">
        <f t="shared" si="46"/>
        <v>0</v>
      </c>
      <c r="F362" s="7">
        <f t="shared" si="47"/>
        <v>640.83813126876476</v>
      </c>
      <c r="G362" s="7">
        <f t="shared" si="51"/>
        <v>615.74124380847184</v>
      </c>
      <c r="H362" s="7">
        <f t="shared" si="52"/>
        <v>25.096887460292947</v>
      </c>
      <c r="I362" s="7">
        <f t="shared" si="48"/>
        <v>9423.0137403087065</v>
      </c>
      <c r="J362" s="7">
        <f>SUM($H$18:$H362)</f>
        <v>78512.169028032426</v>
      </c>
    </row>
    <row r="363" spans="1:10" x14ac:dyDescent="0.2">
      <c r="A363" s="8">
        <f t="shared" si="49"/>
        <v>346</v>
      </c>
      <c r="B363" s="5">
        <f t="shared" si="45"/>
        <v>50771</v>
      </c>
      <c r="C363" s="7">
        <f t="shared" si="50"/>
        <v>9423.0137403087065</v>
      </c>
      <c r="D363" s="7">
        <f t="shared" si="53"/>
        <v>640.83813126876476</v>
      </c>
      <c r="E363" s="14">
        <f t="shared" si="46"/>
        <v>0</v>
      </c>
      <c r="F363" s="7">
        <f t="shared" si="47"/>
        <v>640.83813126876476</v>
      </c>
      <c r="G363" s="7">
        <f t="shared" si="51"/>
        <v>617.28059691799297</v>
      </c>
      <c r="H363" s="7">
        <f t="shared" si="52"/>
        <v>23.557534350771764</v>
      </c>
      <c r="I363" s="7">
        <f t="shared" si="48"/>
        <v>8805.7331433907129</v>
      </c>
      <c r="J363" s="7">
        <f>SUM($H$18:$H363)</f>
        <v>78535.726562383192</v>
      </c>
    </row>
    <row r="364" spans="1:10" x14ac:dyDescent="0.2">
      <c r="A364" s="8">
        <f t="shared" si="49"/>
        <v>347</v>
      </c>
      <c r="B364" s="5">
        <f t="shared" si="45"/>
        <v>50802</v>
      </c>
      <c r="C364" s="7">
        <f t="shared" si="50"/>
        <v>8805.7331433907129</v>
      </c>
      <c r="D364" s="7">
        <f t="shared" si="53"/>
        <v>640.83813126876476</v>
      </c>
      <c r="E364" s="14">
        <f t="shared" si="46"/>
        <v>0</v>
      </c>
      <c r="F364" s="7">
        <f t="shared" si="47"/>
        <v>640.83813126876476</v>
      </c>
      <c r="G364" s="7">
        <f t="shared" si="51"/>
        <v>618.82379841028796</v>
      </c>
      <c r="H364" s="7">
        <f t="shared" si="52"/>
        <v>22.014332858476781</v>
      </c>
      <c r="I364" s="7">
        <f t="shared" si="48"/>
        <v>8186.909344980425</v>
      </c>
      <c r="J364" s="7">
        <f>SUM($H$18:$H364)</f>
        <v>78557.740895241674</v>
      </c>
    </row>
    <row r="365" spans="1:10" x14ac:dyDescent="0.2">
      <c r="A365" s="8">
        <f t="shared" si="49"/>
        <v>348</v>
      </c>
      <c r="B365" s="5">
        <f t="shared" si="45"/>
        <v>50830</v>
      </c>
      <c r="C365" s="7">
        <f t="shared" si="50"/>
        <v>8186.909344980425</v>
      </c>
      <c r="D365" s="7">
        <f t="shared" si="53"/>
        <v>640.83813126876476</v>
      </c>
      <c r="E365" s="14">
        <f t="shared" si="46"/>
        <v>0</v>
      </c>
      <c r="F365" s="7">
        <f t="shared" si="47"/>
        <v>640.83813126876476</v>
      </c>
      <c r="G365" s="7">
        <f t="shared" si="51"/>
        <v>620.37085790631374</v>
      </c>
      <c r="H365" s="7">
        <f t="shared" si="52"/>
        <v>20.467273362451063</v>
      </c>
      <c r="I365" s="7">
        <f t="shared" si="48"/>
        <v>7566.5384870741109</v>
      </c>
      <c r="J365" s="7">
        <f>SUM($H$18:$H365)</f>
        <v>78578.20816860412</v>
      </c>
    </row>
    <row r="366" spans="1:10" x14ac:dyDescent="0.2">
      <c r="A366" s="8">
        <f t="shared" si="49"/>
        <v>349</v>
      </c>
      <c r="B366" s="5">
        <f t="shared" si="45"/>
        <v>50861</v>
      </c>
      <c r="C366" s="7">
        <f t="shared" si="50"/>
        <v>7566.5384870741109</v>
      </c>
      <c r="D366" s="7">
        <f t="shared" si="53"/>
        <v>640.83813126876476</v>
      </c>
      <c r="E366" s="14">
        <f t="shared" si="46"/>
        <v>0</v>
      </c>
      <c r="F366" s="7">
        <f t="shared" si="47"/>
        <v>640.83813126876476</v>
      </c>
      <c r="G366" s="7">
        <f t="shared" si="51"/>
        <v>621.9217850510795</v>
      </c>
      <c r="H366" s="7">
        <f t="shared" si="52"/>
        <v>18.916346217685277</v>
      </c>
      <c r="I366" s="7">
        <f t="shared" si="48"/>
        <v>6944.6167020230314</v>
      </c>
      <c r="J366" s="7">
        <f>SUM($H$18:$H366)</f>
        <v>78597.1245148218</v>
      </c>
    </row>
    <row r="367" spans="1:10" x14ac:dyDescent="0.2">
      <c r="A367" s="8">
        <f t="shared" si="49"/>
        <v>350</v>
      </c>
      <c r="B367" s="5">
        <f t="shared" si="45"/>
        <v>50891</v>
      </c>
      <c r="C367" s="7">
        <f t="shared" si="50"/>
        <v>6944.6167020230314</v>
      </c>
      <c r="D367" s="7">
        <f t="shared" si="53"/>
        <v>640.83813126876476</v>
      </c>
      <c r="E367" s="14">
        <f t="shared" si="46"/>
        <v>0</v>
      </c>
      <c r="F367" s="7">
        <f t="shared" si="47"/>
        <v>640.83813126876476</v>
      </c>
      <c r="G367" s="7">
        <f t="shared" si="51"/>
        <v>623.47658951370715</v>
      </c>
      <c r="H367" s="7">
        <f t="shared" si="52"/>
        <v>17.361541755057576</v>
      </c>
      <c r="I367" s="7">
        <f t="shared" si="48"/>
        <v>6321.1401125093244</v>
      </c>
      <c r="J367" s="7">
        <f>SUM($H$18:$H367)</f>
        <v>78614.486056576861</v>
      </c>
    </row>
    <row r="368" spans="1:10" x14ac:dyDescent="0.2">
      <c r="A368" s="8">
        <f t="shared" si="49"/>
        <v>351</v>
      </c>
      <c r="B368" s="5">
        <f t="shared" si="45"/>
        <v>50922</v>
      </c>
      <c r="C368" s="7">
        <f t="shared" si="50"/>
        <v>6321.1401125093244</v>
      </c>
      <c r="D368" s="7">
        <f t="shared" si="53"/>
        <v>640.83813126876476</v>
      </c>
      <c r="E368" s="14">
        <f t="shared" si="46"/>
        <v>0</v>
      </c>
      <c r="F368" s="7">
        <f t="shared" si="47"/>
        <v>640.83813126876476</v>
      </c>
      <c r="G368" s="7">
        <f t="shared" si="51"/>
        <v>625.03528098749143</v>
      </c>
      <c r="H368" s="7">
        <f t="shared" si="52"/>
        <v>15.80285028127331</v>
      </c>
      <c r="I368" s="7">
        <f t="shared" si="48"/>
        <v>5696.1048315218331</v>
      </c>
      <c r="J368" s="7">
        <f>SUM($H$18:$H368)</f>
        <v>78630.288906858128</v>
      </c>
    </row>
    <row r="369" spans="1:10" x14ac:dyDescent="0.2">
      <c r="A369" s="8">
        <f t="shared" si="49"/>
        <v>352</v>
      </c>
      <c r="B369" s="5">
        <f t="shared" si="45"/>
        <v>50952</v>
      </c>
      <c r="C369" s="7">
        <f t="shared" si="50"/>
        <v>5696.1048315218331</v>
      </c>
      <c r="D369" s="7">
        <f t="shared" si="53"/>
        <v>640.83813126876476</v>
      </c>
      <c r="E369" s="14">
        <f t="shared" si="46"/>
        <v>0</v>
      </c>
      <c r="F369" s="7">
        <f t="shared" si="47"/>
        <v>640.83813126876476</v>
      </c>
      <c r="G369" s="7">
        <f t="shared" si="51"/>
        <v>626.59786918996019</v>
      </c>
      <c r="H369" s="7">
        <f t="shared" si="52"/>
        <v>14.240262078804582</v>
      </c>
      <c r="I369" s="7">
        <f t="shared" si="48"/>
        <v>5069.5069623318732</v>
      </c>
      <c r="J369" s="7">
        <f>SUM($H$18:$H369)</f>
        <v>78644.529168936933</v>
      </c>
    </row>
    <row r="370" spans="1:10" x14ac:dyDescent="0.2">
      <c r="A370" s="8">
        <f t="shared" si="49"/>
        <v>353</v>
      </c>
      <c r="B370" s="5">
        <f t="shared" si="45"/>
        <v>50983</v>
      </c>
      <c r="C370" s="7">
        <f t="shared" si="50"/>
        <v>5069.5069623318732</v>
      </c>
      <c r="D370" s="7">
        <f t="shared" si="53"/>
        <v>640.83813126876476</v>
      </c>
      <c r="E370" s="14">
        <f t="shared" si="46"/>
        <v>0</v>
      </c>
      <c r="F370" s="7">
        <f t="shared" si="47"/>
        <v>640.83813126876476</v>
      </c>
      <c r="G370" s="7">
        <f t="shared" si="51"/>
        <v>628.16436386293503</v>
      </c>
      <c r="H370" s="7">
        <f t="shared" si="52"/>
        <v>12.673767405829681</v>
      </c>
      <c r="I370" s="7">
        <f t="shared" si="48"/>
        <v>4441.3425984689384</v>
      </c>
      <c r="J370" s="7">
        <f>SUM($H$18:$H370)</f>
        <v>78657.202936342757</v>
      </c>
    </row>
    <row r="371" spans="1:10" x14ac:dyDescent="0.2">
      <c r="A371" s="8">
        <f t="shared" si="49"/>
        <v>354</v>
      </c>
      <c r="B371" s="5">
        <f t="shared" si="45"/>
        <v>51014</v>
      </c>
      <c r="C371" s="7">
        <f t="shared" si="50"/>
        <v>4441.3425984689384</v>
      </c>
      <c r="D371" s="7">
        <f t="shared" si="53"/>
        <v>640.83813126876476</v>
      </c>
      <c r="E371" s="14">
        <f t="shared" si="46"/>
        <v>0</v>
      </c>
      <c r="F371" s="7">
        <f t="shared" si="47"/>
        <v>640.83813126876476</v>
      </c>
      <c r="G371" s="7">
        <f t="shared" si="51"/>
        <v>629.73477477259246</v>
      </c>
      <c r="H371" s="7">
        <f t="shared" si="52"/>
        <v>11.103356496172346</v>
      </c>
      <c r="I371" s="7">
        <f t="shared" si="48"/>
        <v>3811.6078236963458</v>
      </c>
      <c r="J371" s="7">
        <f>SUM($H$18:$H371)</f>
        <v>78668.306292838926</v>
      </c>
    </row>
    <row r="372" spans="1:10" x14ac:dyDescent="0.2">
      <c r="A372" s="8">
        <f t="shared" si="49"/>
        <v>355</v>
      </c>
      <c r="B372" s="5">
        <f t="shared" si="45"/>
        <v>51044</v>
      </c>
      <c r="C372" s="7">
        <f t="shared" si="50"/>
        <v>3811.6078236963458</v>
      </c>
      <c r="D372" s="7">
        <f t="shared" si="53"/>
        <v>640.83813126876476</v>
      </c>
      <c r="E372" s="14">
        <f t="shared" si="46"/>
        <v>0</v>
      </c>
      <c r="F372" s="7">
        <f t="shared" si="47"/>
        <v>640.83813126876476</v>
      </c>
      <c r="G372" s="7">
        <f t="shared" si="51"/>
        <v>631.3091117095239</v>
      </c>
      <c r="H372" s="7">
        <f t="shared" si="52"/>
        <v>9.5290195592408633</v>
      </c>
      <c r="I372" s="7">
        <f t="shared" si="48"/>
        <v>3180.2987119868221</v>
      </c>
      <c r="J372" s="7">
        <f>SUM($H$18:$H372)</f>
        <v>78677.835312398165</v>
      </c>
    </row>
    <row r="373" spans="1:10" x14ac:dyDescent="0.2">
      <c r="A373" s="8">
        <f t="shared" si="49"/>
        <v>356</v>
      </c>
      <c r="B373" s="5">
        <f t="shared" si="45"/>
        <v>51075</v>
      </c>
      <c r="C373" s="7">
        <f t="shared" si="50"/>
        <v>3180.2987119868221</v>
      </c>
      <c r="D373" s="7">
        <f t="shared" si="53"/>
        <v>640.83813126876476</v>
      </c>
      <c r="E373" s="14">
        <f t="shared" si="46"/>
        <v>0</v>
      </c>
      <c r="F373" s="7">
        <f t="shared" si="47"/>
        <v>640.83813126876476</v>
      </c>
      <c r="G373" s="7">
        <f t="shared" si="51"/>
        <v>632.88738448879769</v>
      </c>
      <c r="H373" s="7">
        <f t="shared" si="52"/>
        <v>7.950746779967055</v>
      </c>
      <c r="I373" s="7">
        <f t="shared" si="48"/>
        <v>2547.4113274980245</v>
      </c>
      <c r="J373" s="7">
        <f>SUM($H$18:$H373)</f>
        <v>78685.786059178135</v>
      </c>
    </row>
    <row r="374" spans="1:10" x14ac:dyDescent="0.2">
      <c r="A374" s="8">
        <f t="shared" si="49"/>
        <v>357</v>
      </c>
      <c r="B374" s="5">
        <f t="shared" si="45"/>
        <v>51105</v>
      </c>
      <c r="C374" s="7">
        <f t="shared" si="50"/>
        <v>2547.4113274980245</v>
      </c>
      <c r="D374" s="7">
        <f t="shared" si="53"/>
        <v>640.83813126876476</v>
      </c>
      <c r="E374" s="14">
        <f t="shared" si="46"/>
        <v>0</v>
      </c>
      <c r="F374" s="7">
        <f t="shared" si="47"/>
        <v>640.83813126876476</v>
      </c>
      <c r="G374" s="7">
        <f t="shared" si="51"/>
        <v>634.46960295001975</v>
      </c>
      <c r="H374" s="7">
        <f t="shared" si="52"/>
        <v>6.368528318745061</v>
      </c>
      <c r="I374" s="7">
        <f t="shared" si="48"/>
        <v>1912.9417245480049</v>
      </c>
      <c r="J374" s="7">
        <f>SUM($H$18:$H374)</f>
        <v>78692.154587496887</v>
      </c>
    </row>
    <row r="375" spans="1:10" x14ac:dyDescent="0.2">
      <c r="A375" s="8">
        <f t="shared" si="49"/>
        <v>358</v>
      </c>
      <c r="B375" s="5">
        <f t="shared" si="45"/>
        <v>51136</v>
      </c>
      <c r="C375" s="7">
        <f t="shared" si="50"/>
        <v>1912.9417245480049</v>
      </c>
      <c r="D375" s="7">
        <f t="shared" si="53"/>
        <v>640.83813126876476</v>
      </c>
      <c r="E375" s="14">
        <f t="shared" si="46"/>
        <v>0</v>
      </c>
      <c r="F375" s="7">
        <f t="shared" si="47"/>
        <v>640.83813126876476</v>
      </c>
      <c r="G375" s="7">
        <f t="shared" si="51"/>
        <v>636.05577695739476</v>
      </c>
      <c r="H375" s="7">
        <f t="shared" si="52"/>
        <v>4.7823543113700122</v>
      </c>
      <c r="I375" s="7">
        <f t="shared" si="48"/>
        <v>1276.8859475906102</v>
      </c>
      <c r="J375" s="7">
        <f>SUM($H$18:$H375)</f>
        <v>78696.936941808264</v>
      </c>
    </row>
    <row r="376" spans="1:10" x14ac:dyDescent="0.2">
      <c r="A376" s="8">
        <f t="shared" si="49"/>
        <v>359</v>
      </c>
      <c r="B376" s="5">
        <f t="shared" si="45"/>
        <v>51167</v>
      </c>
      <c r="C376" s="7">
        <f t="shared" si="50"/>
        <v>1276.8859475906102</v>
      </c>
      <c r="D376" s="7">
        <f t="shared" si="53"/>
        <v>640.83813126876476</v>
      </c>
      <c r="E376" s="14">
        <f t="shared" si="46"/>
        <v>0</v>
      </c>
      <c r="F376" s="7">
        <f t="shared" si="47"/>
        <v>640.83813126876476</v>
      </c>
      <c r="G376" s="7">
        <f t="shared" si="51"/>
        <v>637.64591639978823</v>
      </c>
      <c r="H376" s="7">
        <f t="shared" si="52"/>
        <v>3.1922148689765248</v>
      </c>
      <c r="I376" s="7">
        <f t="shared" si="48"/>
        <v>639.24003119082192</v>
      </c>
      <c r="J376" s="7">
        <f>SUM($H$18:$H376)</f>
        <v>78700.129156677242</v>
      </c>
    </row>
    <row r="377" spans="1:10" x14ac:dyDescent="0.2">
      <c r="A377" s="8">
        <f t="shared" si="49"/>
        <v>360</v>
      </c>
      <c r="B377" s="5">
        <f t="shared" si="45"/>
        <v>51196</v>
      </c>
      <c r="C377" s="7">
        <f t="shared" si="50"/>
        <v>639.24003119082192</v>
      </c>
      <c r="D377" s="7">
        <f t="shared" si="53"/>
        <v>640.83813126876476</v>
      </c>
      <c r="E377" s="14">
        <f t="shared" si="46"/>
        <v>0</v>
      </c>
      <c r="F377" s="7">
        <f t="shared" si="47"/>
        <v>639.24003119082192</v>
      </c>
      <c r="G377" s="7">
        <f t="shared" si="51"/>
        <v>637.64193111284487</v>
      </c>
      <c r="H377" s="7">
        <f t="shared" si="52"/>
        <v>1.5981000779770547</v>
      </c>
      <c r="I377" s="7">
        <f t="shared" si="48"/>
        <v>0</v>
      </c>
      <c r="J377" s="7">
        <f>SUM($H$18:$H377)</f>
        <v>78701.727256755214</v>
      </c>
    </row>
    <row r="378" spans="1:10" x14ac:dyDescent="0.2">
      <c r="A378" s="9"/>
      <c r="B378" s="4"/>
      <c r="C378" s="4"/>
      <c r="D378" s="4"/>
      <c r="E378" s="4"/>
      <c r="F378" s="4"/>
      <c r="G378" s="4"/>
      <c r="H378" s="4"/>
      <c r="I378" s="4"/>
      <c r="J378" s="4"/>
    </row>
  </sheetData>
  <sheetProtection selectLockedCells="1"/>
  <mergeCells count="4">
    <mergeCell ref="C12:D12"/>
    <mergeCell ref="B4:D4"/>
    <mergeCell ref="F4:H4"/>
    <mergeCell ref="A1:D1"/>
  </mergeCells>
  <phoneticPr fontId="0" type="noConversion"/>
  <conditionalFormatting sqref="A18:E377">
    <cfRule type="expression" dxfId="5" priority="1" stopIfTrue="1">
      <formula>IF(ROW(A18)&gt;Last_Row,TRUE, FALSE)</formula>
    </cfRule>
    <cfRule type="expression" dxfId="4" priority="2" stopIfTrue="1">
      <formula>IF(ROW(A18)=Last_Row,TRUE, FALSE)</formula>
    </cfRule>
    <cfRule type="expression" dxfId="3" priority="3" stopIfTrue="1">
      <formula>IF(ROW(A18)&lt;Last_Row,TRUE, FALSE)</formula>
    </cfRule>
  </conditionalFormatting>
  <conditionalFormatting sqref="F18:J377">
    <cfRule type="expression" dxfId="2" priority="4" stopIfTrue="1">
      <formula>IF(ROW(F18)&gt;Last_Row,TRUE, FALSE)</formula>
    </cfRule>
    <cfRule type="expression" dxfId="1" priority="5" stopIfTrue="1">
      <formula>IF(ROW(F18)=Last_Row,TRUE, FALSE)</formula>
    </cfRule>
    <cfRule type="expression" dxfId="0" priority="6" stopIfTrue="1">
      <formula>IF(ROW(F18)&lt;=Last_Row,TRUE, FALSE)</formula>
    </cfRule>
  </conditionalFormatting>
  <dataValidations count="3">
    <dataValidation type="whole" allowBlank="1" showInputMessage="1" showErrorMessage="1" errorTitle="Years" error="Please enter a whole number of years from 1 to 40." sqref="D7">
      <formula1>1</formula1>
      <formula2>40</formula2>
    </dataValidation>
    <dataValidation type="date" operator="greaterThanOrEqual" allowBlank="1" showInputMessage="1" showErrorMessage="1" errorTitle="Date" error="Please enter a valid date greater than or equal to January 1, 1900." sqref="D9 D8">
      <formula1>1</formula1>
    </dataValidation>
    <dataValidation allowBlank="1" showInputMessage="1" showErrorMessage="1" promptTitle="Extra Payments" prompt="Enter an amount here if you want to make additional principal payments every pay period._x000a__x000a_For occasional extra payments, enter the extra principal amounts directly in the 'Extra Payment' column below." sqref="D10"/>
  </dataValidations>
  <printOptions horizontalCentered="1"/>
  <pageMargins left="0.75" right="0.5" top="0.5" bottom="0.5" header="0.5" footer="0.5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24</vt:i4>
      </vt:variant>
    </vt:vector>
  </HeadingPairs>
  <TitlesOfParts>
    <vt:vector size="28" baseType="lpstr">
      <vt:lpstr>Cash Flow Zone</vt:lpstr>
      <vt:lpstr>IPA</vt:lpstr>
      <vt:lpstr>1.1</vt:lpstr>
      <vt:lpstr>Loan Amortization Schedule</vt:lpstr>
      <vt:lpstr>Beg_Bal</vt:lpstr>
      <vt:lpstr>Cum_Int</vt:lpstr>
      <vt:lpstr>Data</vt:lpstr>
      <vt:lpstr>End_Bal</vt:lpstr>
      <vt:lpstr>Extra_Pay</vt:lpstr>
      <vt:lpstr>Full_Print</vt:lpstr>
      <vt:lpstr>Int</vt:lpstr>
      <vt:lpstr>Interest_Rate</vt:lpstr>
      <vt:lpstr>Loan_Amount</vt:lpstr>
      <vt:lpstr>Loan_Start</vt:lpstr>
      <vt:lpstr>Loan_Years</vt:lpstr>
      <vt:lpstr>Num_Pmt_Per_Year</vt:lpstr>
      <vt:lpstr>Pay_Date</vt:lpstr>
      <vt:lpstr>Pay_Num</vt:lpstr>
      <vt:lpstr>Princ</vt:lpstr>
      <vt:lpstr>'Loan Amortization Schedule'!Print_Titles</vt:lpstr>
      <vt:lpstr>Sched_Pay</vt:lpstr>
      <vt:lpstr>Scheduled_Extra_Payments</vt:lpstr>
      <vt:lpstr>Scheduled_Interest_Rate</vt:lpstr>
      <vt:lpstr>Scheduled_Monthly_Payment</vt:lpstr>
      <vt:lpstr>Total_Interest</vt:lpstr>
      <vt:lpstr>Total_Pay</vt:lpstr>
      <vt:lpstr>TotalPrice</vt:lpstr>
      <vt:lpstr>TotalRevenues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Ragona</dc:creator>
  <cp:lastModifiedBy>Joe Ragona</cp:lastModifiedBy>
  <cp:lastPrinted>2011-04-06T22:09:59Z</cp:lastPrinted>
  <dcterms:created xsi:type="dcterms:W3CDTF">2000-08-25T00:46:01Z</dcterms:created>
  <dcterms:modified xsi:type="dcterms:W3CDTF">2011-04-13T04:41:28Z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TC010197771033</vt:lpwstr>
  </property>
</Properties>
</file>