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showInkAnnotation="0" autoCompressPictures="0"/>
  <bookViews>
    <workbookView xWindow="-15" yWindow="-15" windowWidth="20730" windowHeight="11760" tabRatio="500"/>
  </bookViews>
  <sheets>
    <sheet name="Property Name" sheetId="1" r:id="rId1"/>
  </sheets>
  <externalReferences>
    <externalReference r:id="rId2"/>
  </externalReferences>
  <definedNames>
    <definedName name="chart_balance">OFFSET(#REF!,2,0,payments,1)</definedName>
    <definedName name="chart_balance_noextra">OFFSET([1]NoExtra!$G$2,2,0,nper,1)</definedName>
    <definedName name="chart_date">OFFSET(#REF!,2,0,nper,1)</definedName>
    <definedName name="chart_date_noextra">OFFSET([1]NoExtra!$B$2,2,0,nper,1)</definedName>
    <definedName name="chart_nper">ROW(OFFSET(#REF!,0,0,nper,1))</definedName>
    <definedName name="chart_ratehist">OFFSET(#REF!,2,0,payments,1)</definedName>
    <definedName name="chart_taxreturned">OFFSET(#REF!,2,0,payments,1)</definedName>
    <definedName name="compound_period">INDEX({2,12},MATCH(#REF!,compound_periods,0))</definedName>
    <definedName name="compound_periods">{"Semi-Annually";"Monthly"}</definedName>
    <definedName name="CP">INDEX({2,12},MATCH(#REF!,compound_periods,0))</definedName>
    <definedName name="d">#REF!</definedName>
    <definedName name="fpdate">#REF!</definedName>
    <definedName name="frequency">{"Monthly";"Semi-Monthly";"Bi-Weekly";"Weekly";"Acc Bi-Weekly";"Acc Weekly"}</definedName>
    <definedName name="int">#REF!</definedName>
    <definedName name="loan_amount">#REF!</definedName>
    <definedName name="monthly_payment">-PMT((((1+#REF!/CP)^(CP/12))-1),term*12,loan_amount)</definedName>
    <definedName name="months_per_period">INDEX({1,0.5,0.5,0.25,0.5,0.25},MATCH(#REF!,frequency,0))</definedName>
    <definedName name="nper">term*periods_per_year</definedName>
    <definedName name="payment">#REF!</definedName>
    <definedName name="payments">MAX(#REF!)</definedName>
    <definedName name="periods_per_year">INDEX({12,24,26,52,26,52},MATCH(#REF!,frequency,0))</definedName>
    <definedName name="ppy">periods_per_year</definedName>
    <definedName name="start_rate">#REF!</definedName>
    <definedName name="term">#REF!</definedName>
    <definedName name="valuevx">42.314159</definedName>
    <definedName name="variable">IF(#REF!="Variable Rate",TRUE,FALSE)</definedName>
  </definedName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23" i="1"/>
  <c r="C40"/>
  <c r="D40"/>
  <c r="D37"/>
  <c r="D46"/>
  <c r="D48"/>
  <c r="D49"/>
  <c r="D41"/>
  <c r="D47"/>
  <c r="D50"/>
  <c r="D52"/>
  <c r="D53"/>
  <c r="G52"/>
  <c r="G51"/>
  <c r="D17"/>
  <c r="D11"/>
  <c r="D8"/>
  <c r="E20"/>
  <c r="E27"/>
  <c r="D9"/>
  <c r="D24"/>
  <c r="E26"/>
  <c r="E28"/>
  <c r="G49"/>
  <c r="G50"/>
  <c r="G48"/>
  <c r="G39"/>
  <c r="G40"/>
  <c r="G41"/>
  <c r="G42"/>
  <c r="G43"/>
  <c r="G44"/>
  <c r="G45"/>
  <c r="G46"/>
  <c r="G47"/>
  <c r="C45"/>
  <c r="C44"/>
  <c r="C43"/>
  <c r="C42"/>
</calcChain>
</file>

<file path=xl/sharedStrings.xml><?xml version="1.0" encoding="utf-8"?>
<sst xmlns="http://schemas.openxmlformats.org/spreadsheetml/2006/main" count="66" uniqueCount="66">
  <si>
    <t>Amortization</t>
    <phoneticPr fontId="2" type="noConversion"/>
  </si>
  <si>
    <t>Interest Rate</t>
    <phoneticPr fontId="2" type="noConversion"/>
  </si>
  <si>
    <t>Unit 2</t>
    <phoneticPr fontId="2" type="noConversion"/>
  </si>
  <si>
    <t>Other</t>
    <phoneticPr fontId="2" type="noConversion"/>
  </si>
  <si>
    <t>Total Income</t>
    <phoneticPr fontId="2" type="noConversion"/>
  </si>
  <si>
    <t>5 Years Analysis</t>
    <phoneticPr fontId="2" type="noConversion"/>
  </si>
  <si>
    <t>Annual Appreciation</t>
    <phoneticPr fontId="2" type="noConversion"/>
  </si>
  <si>
    <t>EXPENSES</t>
    <phoneticPr fontId="2" type="noConversion"/>
  </si>
  <si>
    <t>Property Value</t>
    <phoneticPr fontId="2" type="noConversion"/>
  </si>
  <si>
    <t>Mortgage</t>
    <phoneticPr fontId="2" type="noConversion"/>
  </si>
  <si>
    <t>Year 1</t>
    <phoneticPr fontId="2" type="noConversion"/>
  </si>
  <si>
    <t>Property Tax</t>
    <phoneticPr fontId="2" type="noConversion"/>
  </si>
  <si>
    <t>Year 2</t>
    <phoneticPr fontId="2" type="noConversion"/>
  </si>
  <si>
    <t>Heating</t>
    <phoneticPr fontId="2" type="noConversion"/>
  </si>
  <si>
    <t>Year 3</t>
    <phoneticPr fontId="2" type="noConversion"/>
  </si>
  <si>
    <t>Hydro</t>
    <phoneticPr fontId="2" type="noConversion"/>
  </si>
  <si>
    <t>Year 4</t>
    <phoneticPr fontId="2" type="noConversion"/>
  </si>
  <si>
    <t>Water</t>
    <phoneticPr fontId="2" type="noConversion"/>
  </si>
  <si>
    <t>Year 5</t>
    <phoneticPr fontId="2" type="noConversion"/>
  </si>
  <si>
    <t>Water Tank Rental</t>
    <phoneticPr fontId="2" type="noConversion"/>
  </si>
  <si>
    <t>Mortgage Balance</t>
    <phoneticPr fontId="2" type="noConversion"/>
  </si>
  <si>
    <t>PM / Condo Fees</t>
    <phoneticPr fontId="2" type="noConversion"/>
  </si>
  <si>
    <t>Equity</t>
    <phoneticPr fontId="2" type="noConversion"/>
  </si>
  <si>
    <t>Insurance</t>
    <phoneticPr fontId="2" type="noConversion"/>
  </si>
  <si>
    <t>ROI (excl. cash flow)</t>
    <phoneticPr fontId="2" type="noConversion"/>
  </si>
  <si>
    <t>Repairs &amp; Maintenance</t>
    <phoneticPr fontId="2" type="noConversion"/>
  </si>
  <si>
    <t>DCR</t>
    <phoneticPr fontId="2" type="noConversion"/>
  </si>
  <si>
    <t>Vacancy</t>
    <phoneticPr fontId="2" type="noConversion"/>
  </si>
  <si>
    <t>Annual Cash Flow</t>
    <phoneticPr fontId="2" type="noConversion"/>
  </si>
  <si>
    <t>Total Expenses</t>
    <phoneticPr fontId="2" type="noConversion"/>
  </si>
  <si>
    <t>Cash on Cash</t>
    <phoneticPr fontId="2" type="noConversion"/>
  </si>
  <si>
    <t>CAP Rate</t>
    <phoneticPr fontId="2" type="noConversion"/>
  </si>
  <si>
    <t>Net Cash Flow</t>
    <phoneticPr fontId="2" type="noConversion"/>
  </si>
  <si>
    <t>Income / Price</t>
    <phoneticPr fontId="2" type="noConversion"/>
  </si>
  <si>
    <t>Buy, Add Value &amp; Refinance Analysis</t>
    <phoneticPr fontId="2" type="noConversion"/>
  </si>
  <si>
    <t>Property Address:</t>
    <phoneticPr fontId="2" type="noConversion"/>
  </si>
  <si>
    <t>Asking Price:</t>
    <phoneticPr fontId="2" type="noConversion"/>
  </si>
  <si>
    <t>CAPITAL REQUIREMENT</t>
    <phoneticPr fontId="2" type="noConversion"/>
  </si>
  <si>
    <t>Enter information in yellow cell</t>
    <phoneticPr fontId="2" type="noConversion"/>
  </si>
  <si>
    <t>White cell is automatically calculated</t>
    <phoneticPr fontId="2" type="noConversion"/>
  </si>
  <si>
    <t>Purchase Price</t>
    <phoneticPr fontId="2" type="noConversion"/>
  </si>
  <si>
    <t>Downpayment</t>
    <phoneticPr fontId="2" type="noConversion"/>
  </si>
  <si>
    <t xml:space="preserve">Mortgage </t>
    <phoneticPr fontId="2" type="noConversion"/>
  </si>
  <si>
    <t>Ontario Land Transfer Tax</t>
    <phoneticPr fontId="2" type="noConversion"/>
  </si>
  <si>
    <t>Toronto Land Transfer Tax</t>
    <phoneticPr fontId="2" type="noConversion"/>
  </si>
  <si>
    <t>Appraisal</t>
    <phoneticPr fontId="2" type="noConversion"/>
  </si>
  <si>
    <t>Legal Fees</t>
    <phoneticPr fontId="2" type="noConversion"/>
  </si>
  <si>
    <t>Title Insurance</t>
    <phoneticPr fontId="2" type="noConversion"/>
  </si>
  <si>
    <t>Renovations</t>
    <phoneticPr fontId="2" type="noConversion"/>
  </si>
  <si>
    <t>Carrying Costs</t>
    <phoneticPr fontId="2" type="noConversion"/>
  </si>
  <si>
    <t>months</t>
    <phoneticPr fontId="2" type="noConversion"/>
  </si>
  <si>
    <t>Total Capital Required</t>
    <phoneticPr fontId="2" type="noConversion"/>
  </si>
  <si>
    <t>New Property Value</t>
    <phoneticPr fontId="2" type="noConversion"/>
  </si>
  <si>
    <t>New Mortgage (80% of value)</t>
    <phoneticPr fontId="2" type="noConversion"/>
  </si>
  <si>
    <t>Original Mortgage</t>
    <phoneticPr fontId="2" type="noConversion"/>
  </si>
  <si>
    <t>Refinance Costs</t>
    <phoneticPr fontId="2" type="noConversion"/>
  </si>
  <si>
    <t>Returned Capital</t>
    <phoneticPr fontId="2" type="noConversion"/>
  </si>
  <si>
    <t>Initial Invested Capital</t>
    <phoneticPr fontId="2" type="noConversion"/>
  </si>
  <si>
    <t>Net Invested Capital</t>
    <phoneticPr fontId="2" type="noConversion"/>
  </si>
  <si>
    <t>CASH FLOW ANALYSIS</t>
    <phoneticPr fontId="2" type="noConversion"/>
  </si>
  <si>
    <t>Monthly</t>
    <phoneticPr fontId="2" type="noConversion"/>
  </si>
  <si>
    <t>INCOME</t>
    <phoneticPr fontId="2" type="noConversion"/>
  </si>
  <si>
    <t>Unit 1</t>
    <phoneticPr fontId="2" type="noConversion"/>
  </si>
  <si>
    <t>Term</t>
    <phoneticPr fontId="2" type="noConversion"/>
  </si>
  <si>
    <t>Unit 3</t>
  </si>
  <si>
    <t>176 Mississaga Street West</t>
  </si>
</sst>
</file>

<file path=xl/styles.xml><?xml version="1.0" encoding="utf-8"?>
<styleSheet xmlns="http://schemas.openxmlformats.org/spreadsheetml/2006/main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_);_(&quot;$&quot;* \(#,##0\);_(&quot;$&quot;* &quot;-&quot;??_);_(@_)"/>
    <numFmt numFmtId="165" formatCode="0.0%"/>
    <numFmt numFmtId="166" formatCode="0.000"/>
    <numFmt numFmtId="167" formatCode="0.000%"/>
  </numFmts>
  <fonts count="5">
    <font>
      <sz val="10"/>
      <name val="Verdana"/>
    </font>
    <font>
      <b/>
      <sz val="14"/>
      <name val="Arial"/>
      <family val="2"/>
    </font>
    <font>
      <sz val="8"/>
      <name val="Verdana"/>
    </font>
    <font>
      <sz val="11"/>
      <name val="Arial"/>
    </font>
    <font>
      <b/>
      <sz val="11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4" xfId="1" applyNumberFormat="1" applyFont="1" applyBorder="1"/>
    <xf numFmtId="0" fontId="4" fillId="0" borderId="0" xfId="0" applyFont="1"/>
    <xf numFmtId="0" fontId="3" fillId="2" borderId="0" xfId="0" applyFont="1" applyFill="1"/>
    <xf numFmtId="0" fontId="3" fillId="0" borderId="0" xfId="0" applyFont="1" applyAlignment="1">
      <alignment horizontal="left"/>
    </xf>
    <xf numFmtId="164" fontId="3" fillId="2" borderId="0" xfId="1" applyNumberFormat="1" applyFont="1" applyFill="1"/>
    <xf numFmtId="0" fontId="3" fillId="0" borderId="0" xfId="0" applyFont="1" applyBorder="1" applyAlignment="1">
      <alignment horizontal="left"/>
    </xf>
    <xf numFmtId="9" fontId="3" fillId="2" borderId="0" xfId="2" applyFont="1" applyFill="1" applyAlignment="1">
      <alignment horizontal="center"/>
    </xf>
    <xf numFmtId="164" fontId="3" fillId="0" borderId="0" xfId="1" applyNumberFormat="1" applyFont="1"/>
    <xf numFmtId="0" fontId="3" fillId="0" borderId="0" xfId="0" applyFont="1" applyBorder="1" applyAlignment="1"/>
    <xf numFmtId="164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44" fontId="3" fillId="0" borderId="0" xfId="1" applyFont="1"/>
    <xf numFmtId="0" fontId="3" fillId="0" borderId="0" xfId="0" applyFont="1" applyBorder="1" applyAlignment="1">
      <alignment horizontal="center" vertical="center" wrapText="1"/>
    </xf>
    <xf numFmtId="0" fontId="3" fillId="2" borderId="0" xfId="1" applyNumberFormat="1" applyFont="1" applyFill="1" applyAlignment="1">
      <alignment horizontal="center"/>
    </xf>
    <xf numFmtId="164" fontId="3" fillId="0" borderId="0" xfId="1" applyNumberFormat="1" applyFont="1" applyAlignment="1">
      <alignment horizontal="center"/>
    </xf>
    <xf numFmtId="44" fontId="4" fillId="0" borderId="0" xfId="1" applyFont="1" applyAlignment="1">
      <alignment horizontal="right"/>
    </xf>
    <xf numFmtId="164" fontId="4" fillId="0" borderId="0" xfId="1" applyNumberFormat="1" applyFont="1"/>
    <xf numFmtId="0" fontId="4" fillId="0" borderId="0" xfId="0" applyFont="1" applyAlignment="1">
      <alignment horizontal="right"/>
    </xf>
    <xf numFmtId="164" fontId="4" fillId="0" borderId="0" xfId="0" applyNumberFormat="1" applyFont="1" applyBorder="1"/>
    <xf numFmtId="0" fontId="3" fillId="0" borderId="0" xfId="0" applyFont="1" applyAlignment="1">
      <alignment horizontal="right" shrinkToFit="1"/>
    </xf>
    <xf numFmtId="10" fontId="3" fillId="0" borderId="0" xfId="2" applyNumberFormat="1" applyFont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2" borderId="9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0" fontId="3" fillId="2" borderId="10" xfId="2" applyNumberFormat="1" applyFont="1" applyFill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0" fontId="3" fillId="0" borderId="14" xfId="0" applyFont="1" applyBorder="1" applyAlignment="1">
      <alignment horizontal="right"/>
    </xf>
    <xf numFmtId="165" fontId="3" fillId="2" borderId="15" xfId="2" applyNumberFormat="1" applyFont="1" applyFill="1" applyBorder="1" applyAlignment="1">
      <alignment horizontal="center"/>
    </xf>
    <xf numFmtId="164" fontId="3" fillId="0" borderId="16" xfId="0" applyNumberFormat="1" applyFont="1" applyBorder="1"/>
    <xf numFmtId="164" fontId="3" fillId="0" borderId="0" xfId="0" applyNumberFormat="1" applyFont="1" applyAlignment="1">
      <alignment horizontal="center"/>
    </xf>
    <xf numFmtId="44" fontId="3" fillId="0" borderId="0" xfId="1" applyFont="1" applyAlignment="1">
      <alignment horizontal="center"/>
    </xf>
    <xf numFmtId="0" fontId="3" fillId="0" borderId="14" xfId="0" applyFont="1" applyBorder="1" applyAlignment="1">
      <alignment horizontal="center"/>
    </xf>
    <xf numFmtId="164" fontId="3" fillId="0" borderId="16" xfId="1" applyNumberFormat="1" applyFont="1" applyBorder="1"/>
    <xf numFmtId="164" fontId="3" fillId="2" borderId="0" xfId="1" applyNumberFormat="1" applyFont="1" applyFill="1" applyAlignment="1">
      <alignment horizontal="center"/>
    </xf>
    <xf numFmtId="44" fontId="3" fillId="0" borderId="0" xfId="0" applyNumberFormat="1" applyFont="1" applyAlignment="1">
      <alignment horizontal="center"/>
    </xf>
    <xf numFmtId="44" fontId="3" fillId="2" borderId="0" xfId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10" fontId="3" fillId="0" borderId="0" xfId="2" applyNumberFormat="1" applyFont="1" applyFill="1" applyBorder="1" applyAlignment="1">
      <alignment horizontal="center"/>
    </xf>
    <xf numFmtId="9" fontId="3" fillId="0" borderId="16" xfId="2" applyFont="1" applyBorder="1" applyAlignment="1">
      <alignment horizontal="center"/>
    </xf>
    <xf numFmtId="166" fontId="3" fillId="0" borderId="16" xfId="0" applyNumberFormat="1" applyFont="1" applyBorder="1" applyAlignment="1">
      <alignment horizontal="center"/>
    </xf>
    <xf numFmtId="44" fontId="3" fillId="0" borderId="16" xfId="0" applyNumberFormat="1" applyFont="1" applyBorder="1"/>
    <xf numFmtId="8" fontId="3" fillId="0" borderId="11" xfId="0" applyNumberFormat="1" applyFont="1" applyBorder="1" applyAlignment="1">
      <alignment horizontal="center"/>
    </xf>
    <xf numFmtId="10" fontId="3" fillId="0" borderId="16" xfId="2" applyNumberFormat="1" applyFont="1" applyBorder="1" applyAlignment="1">
      <alignment horizontal="center"/>
    </xf>
    <xf numFmtId="167" fontId="3" fillId="0" borderId="16" xfId="2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44" fontId="4" fillId="0" borderId="3" xfId="1" applyNumberFormat="1" applyFont="1" applyBorder="1"/>
    <xf numFmtId="0" fontId="3" fillId="0" borderId="9" xfId="0" applyFont="1" applyBorder="1" applyAlignment="1">
      <alignment horizontal="center"/>
    </xf>
    <xf numFmtId="10" fontId="3" fillId="0" borderId="17" xfId="2" applyNumberFormat="1" applyFont="1" applyBorder="1" applyAlignment="1">
      <alignment horizontal="center"/>
    </xf>
    <xf numFmtId="44" fontId="3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warnaji/Calculators/home-mortgage-calculato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rtgageCalculator"/>
      <sheetName val="NoExtra"/>
    </sheetNames>
    <sheetDataSet>
      <sheetData sheetId="0" refreshError="1"/>
      <sheetData sheetId="1">
        <row r="2">
          <cell r="B2" t="str">
            <v>Date</v>
          </cell>
          <cell r="G2" t="str">
            <v>Balance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 enableFormatConditionsCalculation="0">
    <pageSetUpPr fitToPage="1"/>
  </sheetPr>
  <dimension ref="A1:H53"/>
  <sheetViews>
    <sheetView tabSelected="1" zoomScale="110" zoomScaleNormal="110" zoomScalePageLayoutView="110" workbookViewId="0">
      <selection activeCell="J42" sqref="J42"/>
    </sheetView>
  </sheetViews>
  <sheetFormatPr defaultColWidth="10.75" defaultRowHeight="14.25"/>
  <cols>
    <col min="1" max="1" width="10.75" style="1"/>
    <col min="2" max="2" width="12.25" style="1" customWidth="1"/>
    <col min="3" max="3" width="11.375" style="1" customWidth="1"/>
    <col min="4" max="4" width="11.875" style="1" customWidth="1"/>
    <col min="5" max="5" width="10.875" style="1" customWidth="1"/>
    <col min="6" max="6" width="15.125" style="1" customWidth="1"/>
    <col min="7" max="7" width="11.25" style="1" bestFit="1" customWidth="1"/>
    <col min="8" max="16384" width="10.75" style="1"/>
  </cols>
  <sheetData>
    <row r="1" spans="1:7" ht="18.75" thickBot="1">
      <c r="A1" s="59" t="s">
        <v>34</v>
      </c>
      <c r="B1" s="60"/>
      <c r="C1" s="60"/>
      <c r="D1" s="60"/>
      <c r="E1" s="60"/>
      <c r="F1" s="60"/>
      <c r="G1" s="61"/>
    </row>
    <row r="3" spans="1:7">
      <c r="B3" s="2" t="s">
        <v>35</v>
      </c>
      <c r="C3" s="62" t="s">
        <v>65</v>
      </c>
      <c r="D3" s="62"/>
      <c r="E3" s="62"/>
      <c r="F3" s="2" t="s">
        <v>36</v>
      </c>
      <c r="G3" s="3">
        <v>215000</v>
      </c>
    </row>
    <row r="5" spans="1:7" ht="15">
      <c r="A5" s="4" t="s">
        <v>37</v>
      </c>
      <c r="E5" s="5"/>
      <c r="F5" s="6" t="s">
        <v>38</v>
      </c>
    </row>
    <row r="6" spans="1:7" ht="15">
      <c r="A6" s="4"/>
      <c r="F6" s="6" t="s">
        <v>39</v>
      </c>
    </row>
    <row r="7" spans="1:7">
      <c r="B7" s="1" t="s">
        <v>40</v>
      </c>
      <c r="D7" s="7">
        <v>215000</v>
      </c>
      <c r="F7" s="8"/>
      <c r="G7" s="8"/>
    </row>
    <row r="8" spans="1:7">
      <c r="B8" s="1" t="s">
        <v>41</v>
      </c>
      <c r="C8" s="9">
        <v>0.2</v>
      </c>
      <c r="D8" s="10">
        <f>D7*C8</f>
        <v>43000</v>
      </c>
      <c r="F8" s="11"/>
      <c r="G8" s="11"/>
    </row>
    <row r="9" spans="1:7">
      <c r="B9" s="1" t="s">
        <v>42</v>
      </c>
      <c r="D9" s="12">
        <f>D7-D8</f>
        <v>172000</v>
      </c>
      <c r="F9" s="11"/>
      <c r="G9" s="11"/>
    </row>
    <row r="10" spans="1:7">
      <c r="F10" s="8"/>
      <c r="G10" s="8"/>
    </row>
    <row r="11" spans="1:7">
      <c r="B11" s="2" t="s">
        <v>43</v>
      </c>
      <c r="D11" s="10">
        <f>IF(D7&gt;400000,(D7*0.02)-3525,IF(D7&gt;250000,(D7*0.015)-1525,IF(D7&gt;55000,(D7*0.01-275),D7*0.005)))</f>
        <v>1875</v>
      </c>
    </row>
    <row r="12" spans="1:7">
      <c r="B12" s="2" t="s">
        <v>44</v>
      </c>
      <c r="D12" s="10">
        <v>0</v>
      </c>
    </row>
    <row r="13" spans="1:7">
      <c r="A13" s="13"/>
      <c r="B13" s="14" t="s">
        <v>45</v>
      </c>
      <c r="C13" s="15"/>
      <c r="D13" s="7">
        <v>350</v>
      </c>
    </row>
    <row r="14" spans="1:7">
      <c r="A14" s="13"/>
      <c r="B14" s="14" t="s">
        <v>46</v>
      </c>
      <c r="C14" s="15"/>
      <c r="D14" s="7">
        <v>1350</v>
      </c>
    </row>
    <row r="15" spans="1:7">
      <c r="A15" s="13"/>
      <c r="B15" s="14" t="s">
        <v>47</v>
      </c>
      <c r="C15" s="15"/>
      <c r="D15" s="7">
        <v>300</v>
      </c>
    </row>
    <row r="16" spans="1:7">
      <c r="A16" s="16"/>
      <c r="B16" s="14" t="s">
        <v>48</v>
      </c>
      <c r="C16" s="15"/>
      <c r="D16" s="7">
        <v>0</v>
      </c>
    </row>
    <row r="17" spans="1:7">
      <c r="A17" s="16"/>
      <c r="B17" s="14" t="s">
        <v>49</v>
      </c>
      <c r="C17" s="17">
        <v>0</v>
      </c>
      <c r="D17" s="15">
        <f>C17*D50</f>
        <v>0</v>
      </c>
    </row>
    <row r="18" spans="1:7">
      <c r="A18" s="16"/>
      <c r="B18" s="14"/>
      <c r="C18" s="18" t="s">
        <v>50</v>
      </c>
      <c r="D18" s="10"/>
    </row>
    <row r="19" spans="1:7">
      <c r="A19" s="16"/>
      <c r="B19" s="14"/>
      <c r="C19" s="18"/>
      <c r="D19" s="10"/>
    </row>
    <row r="20" spans="1:7" ht="15">
      <c r="A20" s="16"/>
      <c r="B20" s="14"/>
      <c r="D20" s="19" t="s">
        <v>51</v>
      </c>
      <c r="E20" s="20">
        <f>SUM(D11:D17)+D8</f>
        <v>46875</v>
      </c>
    </row>
    <row r="22" spans="1:7">
      <c r="A22" s="16"/>
      <c r="B22" s="1" t="s">
        <v>52</v>
      </c>
      <c r="D22" s="7">
        <v>215000</v>
      </c>
    </row>
    <row r="23" spans="1:7">
      <c r="A23" s="16"/>
      <c r="B23" s="1" t="s">
        <v>53</v>
      </c>
      <c r="D23" s="10">
        <f>D22*0.8</f>
        <v>172000</v>
      </c>
    </row>
    <row r="24" spans="1:7">
      <c r="A24" s="16"/>
      <c r="B24" s="1" t="s">
        <v>54</v>
      </c>
      <c r="D24" s="10">
        <f>D9</f>
        <v>172000</v>
      </c>
    </row>
    <row r="25" spans="1:7">
      <c r="A25" s="16"/>
      <c r="B25" s="1" t="s">
        <v>55</v>
      </c>
      <c r="D25" s="7">
        <v>0</v>
      </c>
    </row>
    <row r="26" spans="1:7">
      <c r="A26" s="16"/>
      <c r="B26" s="1" t="s">
        <v>56</v>
      </c>
      <c r="D26" s="10"/>
      <c r="E26" s="12">
        <f>D23-D24-D25</f>
        <v>0</v>
      </c>
    </row>
    <row r="27" spans="1:7">
      <c r="A27" s="16"/>
      <c r="B27" s="1" t="s">
        <v>57</v>
      </c>
      <c r="D27" s="10"/>
      <c r="E27" s="12">
        <f>E20</f>
        <v>46875</v>
      </c>
    </row>
    <row r="28" spans="1:7" ht="15">
      <c r="A28" s="16"/>
      <c r="D28" s="21" t="s">
        <v>58</v>
      </c>
      <c r="E28" s="22">
        <f>E27-E26</f>
        <v>46875</v>
      </c>
      <c r="F28" s="23"/>
      <c r="G28" s="24"/>
    </row>
    <row r="29" spans="1:7" ht="15" thickBot="1">
      <c r="A29" s="25"/>
      <c r="B29" s="25"/>
      <c r="C29" s="25"/>
      <c r="D29" s="25"/>
      <c r="E29" s="25"/>
      <c r="F29" s="25"/>
      <c r="G29" s="25"/>
    </row>
    <row r="31" spans="1:7" ht="15">
      <c r="A31" s="4" t="s">
        <v>59</v>
      </c>
    </row>
    <row r="32" spans="1:7" ht="15" thickBot="1">
      <c r="C32" s="25"/>
      <c r="D32" s="26" t="s">
        <v>60</v>
      </c>
    </row>
    <row r="33" spans="2:8" ht="15">
      <c r="B33" s="27" t="s">
        <v>61</v>
      </c>
      <c r="C33" s="28" t="s">
        <v>62</v>
      </c>
      <c r="D33" s="10">
        <v>800</v>
      </c>
      <c r="E33" s="29" t="s">
        <v>63</v>
      </c>
      <c r="F33" s="30" t="s">
        <v>0</v>
      </c>
      <c r="G33" s="31" t="s">
        <v>1</v>
      </c>
    </row>
    <row r="34" spans="2:8" ht="15" thickBot="1">
      <c r="C34" s="28" t="s">
        <v>2</v>
      </c>
      <c r="D34" s="10">
        <v>800</v>
      </c>
      <c r="E34" s="32">
        <v>5</v>
      </c>
      <c r="F34" s="33">
        <v>30</v>
      </c>
      <c r="G34" s="34">
        <v>3.2500000000000001E-2</v>
      </c>
    </row>
    <row r="35" spans="2:8">
      <c r="C35" s="28" t="s">
        <v>64</v>
      </c>
      <c r="D35" s="10">
        <v>600</v>
      </c>
    </row>
    <row r="36" spans="2:8">
      <c r="C36" s="28" t="s">
        <v>3</v>
      </c>
      <c r="D36" s="10">
        <v>0</v>
      </c>
    </row>
    <row r="37" spans="2:8" ht="15.75" thickBot="1">
      <c r="C37" s="2" t="s">
        <v>4</v>
      </c>
      <c r="D37" s="35">
        <f>SUM(D33:D36)</f>
        <v>2200</v>
      </c>
      <c r="F37" s="63" t="s">
        <v>5</v>
      </c>
      <c r="G37" s="64"/>
    </row>
    <row r="38" spans="2:8" ht="15" thickTop="1">
      <c r="F38" s="36" t="s">
        <v>6</v>
      </c>
      <c r="G38" s="37">
        <v>0.03</v>
      </c>
    </row>
    <row r="39" spans="2:8" ht="15">
      <c r="B39" s="27" t="s">
        <v>7</v>
      </c>
      <c r="F39" s="36" t="s">
        <v>8</v>
      </c>
      <c r="G39" s="38">
        <f>D22</f>
        <v>215000</v>
      </c>
    </row>
    <row r="40" spans="2:8">
      <c r="B40" s="2" t="s">
        <v>9</v>
      </c>
      <c r="C40" s="39">
        <f>D23</f>
        <v>172000</v>
      </c>
      <c r="D40" s="40">
        <f>-PMT((G34/2+1)^(2/12)-1,12*F34,C40,0,0)</f>
        <v>746.49951851798869</v>
      </c>
      <c r="F40" s="41" t="s">
        <v>10</v>
      </c>
      <c r="G40" s="42">
        <f>G39*G38+G39</f>
        <v>221450</v>
      </c>
    </row>
    <row r="41" spans="2:8">
      <c r="B41" s="2" t="s">
        <v>11</v>
      </c>
      <c r="C41" s="43">
        <v>2485</v>
      </c>
      <c r="D41" s="40">
        <f>C41/12</f>
        <v>207.08333333333334</v>
      </c>
      <c r="F41" s="41" t="s">
        <v>12</v>
      </c>
      <c r="G41" s="42">
        <f>G40*G38+G40</f>
        <v>228093.5</v>
      </c>
    </row>
    <row r="42" spans="2:8">
      <c r="B42" s="2" t="s">
        <v>13</v>
      </c>
      <c r="C42" s="44">
        <f>D42*12</f>
        <v>987.96</v>
      </c>
      <c r="D42" s="45">
        <v>82.33</v>
      </c>
      <c r="E42" s="14"/>
      <c r="F42" s="41" t="s">
        <v>14</v>
      </c>
      <c r="G42" s="42">
        <f>G41*G38+G41</f>
        <v>234936.30499999999</v>
      </c>
    </row>
    <row r="43" spans="2:8">
      <c r="B43" s="2" t="s">
        <v>15</v>
      </c>
      <c r="C43" s="39">
        <f>D43*12</f>
        <v>2043</v>
      </c>
      <c r="D43" s="43">
        <v>170.25</v>
      </c>
      <c r="E43" s="46"/>
      <c r="F43" s="41" t="s">
        <v>16</v>
      </c>
      <c r="G43" s="42">
        <f>G42*G38+G42</f>
        <v>241984.39415000001</v>
      </c>
    </row>
    <row r="44" spans="2:8">
      <c r="B44" s="2" t="s">
        <v>17</v>
      </c>
      <c r="C44" s="39">
        <f>D44*12</f>
        <v>984</v>
      </c>
      <c r="D44" s="43">
        <v>82</v>
      </c>
      <c r="E44" s="14"/>
      <c r="F44" s="41" t="s">
        <v>18</v>
      </c>
      <c r="G44" s="42">
        <f>G43*G38+G43</f>
        <v>249243.92597450002</v>
      </c>
    </row>
    <row r="45" spans="2:8">
      <c r="B45" s="2" t="s">
        <v>19</v>
      </c>
      <c r="C45" s="39">
        <f>D45*12</f>
        <v>0</v>
      </c>
      <c r="D45" s="43">
        <v>0</v>
      </c>
      <c r="E45" s="47"/>
      <c r="F45" s="36" t="s">
        <v>20</v>
      </c>
      <c r="G45" s="42">
        <f>-FV(((1+G34/2)^(2/12)-1),E34*12,-D40,(C40),0)</f>
        <v>153548.28945621732</v>
      </c>
    </row>
    <row r="46" spans="2:8">
      <c r="B46" s="2" t="s">
        <v>21</v>
      </c>
      <c r="C46" s="9">
        <v>0.05</v>
      </c>
      <c r="D46" s="18">
        <f>C46*D37</f>
        <v>110</v>
      </c>
      <c r="F46" s="41" t="s">
        <v>22</v>
      </c>
      <c r="G46" s="42">
        <f>G44-G45</f>
        <v>95695.636518282699</v>
      </c>
      <c r="H46" s="12"/>
    </row>
    <row r="47" spans="2:8">
      <c r="B47" s="2" t="s">
        <v>23</v>
      </c>
      <c r="C47" s="45">
        <v>1463</v>
      </c>
      <c r="D47" s="18">
        <f>C47/12</f>
        <v>121.91666666666667</v>
      </c>
      <c r="F47" s="41" t="s">
        <v>24</v>
      </c>
      <c r="G47" s="48">
        <f>(G46-E28)/E28</f>
        <v>1.0415069123900309</v>
      </c>
    </row>
    <row r="48" spans="2:8">
      <c r="B48" s="2" t="s">
        <v>25</v>
      </c>
      <c r="C48" s="9">
        <v>0.05</v>
      </c>
      <c r="D48" s="18">
        <f>C48*D37</f>
        <v>110</v>
      </c>
      <c r="F48" s="41" t="s">
        <v>26</v>
      </c>
      <c r="G48" s="49">
        <f>(D52+D40)/D40</f>
        <v>1.6396795572353795</v>
      </c>
    </row>
    <row r="49" spans="2:7">
      <c r="B49" s="2" t="s">
        <v>27</v>
      </c>
      <c r="C49" s="9">
        <v>4.2000000000000003E-2</v>
      </c>
      <c r="D49" s="18">
        <f>C49*D37</f>
        <v>92.4</v>
      </c>
      <c r="F49" s="41" t="s">
        <v>28</v>
      </c>
      <c r="G49" s="50">
        <f>D52*12</f>
        <v>5730.2457777841328</v>
      </c>
    </row>
    <row r="50" spans="2:7" ht="15" thickBot="1">
      <c r="C50" s="2" t="s">
        <v>29</v>
      </c>
      <c r="D50" s="51">
        <f>SUM(D40:D49)</f>
        <v>1722.4795185179889</v>
      </c>
      <c r="F50" s="41" t="s">
        <v>30</v>
      </c>
      <c r="G50" s="52">
        <f>G49/E28</f>
        <v>0.12224524325939483</v>
      </c>
    </row>
    <row r="51" spans="2:7" ht="15.75" thickTop="1" thickBot="1">
      <c r="F51" s="41" t="s">
        <v>31</v>
      </c>
      <c r="G51" s="53">
        <f>(D52+D40)*12/D7</f>
        <v>6.8317395348837198E-2</v>
      </c>
    </row>
    <row r="52" spans="2:7" ht="15.75" thickBot="1">
      <c r="C52" s="54" t="s">
        <v>32</v>
      </c>
      <c r="D52" s="55">
        <f>D37-D50</f>
        <v>477.52048148201106</v>
      </c>
      <c r="F52" s="56" t="s">
        <v>33</v>
      </c>
      <c r="G52" s="57">
        <f>D37*12/D22</f>
        <v>0.12279069767441861</v>
      </c>
    </row>
    <row r="53" spans="2:7">
      <c r="D53" s="58">
        <f>D52+D49+D48</f>
        <v>679.92048148201104</v>
      </c>
    </row>
  </sheetData>
  <mergeCells count="3">
    <mergeCell ref="A1:G1"/>
    <mergeCell ref="C3:E3"/>
    <mergeCell ref="F37:G37"/>
  </mergeCells>
  <phoneticPr fontId="2" type="noConversion"/>
  <conditionalFormatting sqref="D52">
    <cfRule type="cellIs" dxfId="1" priority="0" stopIfTrue="1" operator="greaterThan">
      <formula>0</formula>
    </cfRule>
    <cfRule type="cellIs" dxfId="0" priority="0" stopIfTrue="1" operator="lessThan">
      <formula>0</formula>
    </cfRule>
  </conditionalFormatting>
  <printOptions horizontalCentered="1"/>
  <pageMargins left="0.55118110236220474" right="0.55118110236220474" top="0.62992125984251968" bottom="0.39370078740157483" header="0.51181102362204722" footer="0.51181102362204722"/>
  <pageSetup scale="88" orientation="portrait" horizontalDpi="0" verticalDpi="0" r:id="rId1"/>
  <headerFooter>
    <oddFooter>&amp;LPrepared by: Andrei Angelkovski
Sales Representative&amp;RFor Information Purposes Only
www.BeachInvesting.com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Property Name</vt:lpstr>
    </vt:vector>
  </TitlesOfParts>
  <Company>_x0014_GTA Mortgage Advisor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Nawar Naji</dc:creator>
  <cp:lastModifiedBy>Andrei</cp:lastModifiedBy>
  <cp:lastPrinted>2012-06-11T19:11:18Z</cp:lastPrinted>
  <dcterms:created xsi:type="dcterms:W3CDTF">2012-02-25T18:32:04Z</dcterms:created>
  <dcterms:modified xsi:type="dcterms:W3CDTF">2012-06-11T19:14:22Z</dcterms:modified>
</cp:coreProperties>
</file>